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precisionadmin.sharepoint.com/sites/ProductDisclosureWorkinggroupNexus/Shared Documents/1. Nexus Disclosure (DDC)/ZZ_Corporate and Business Plan Documents/Corporate Plans/2. VMware/Final/"/>
    </mc:Choice>
  </mc:AlternateContent>
  <xr:revisionPtr revIDLastSave="0" documentId="8_{58FEC849-8BDB-4E0E-8AC2-0D77B82703B7}" xr6:coauthVersionLast="47" xr6:coauthVersionMax="47" xr10:uidLastSave="{00000000-0000-0000-0000-000000000000}"/>
  <bookViews>
    <workbookView xWindow="-120" yWindow="-120" windowWidth="29040" windowHeight="15840" xr2:uid="{00000000-000D-0000-FFFF-FFFF00000000}"/>
  </bookViews>
  <sheets>
    <sheet name="Permanent employees" sheetId="4" r:id="rId1"/>
    <sheet name="D&amp;TPD-Rates" sheetId="7" state="hidden" r:id="rId2"/>
  </sheets>
  <definedNames>
    <definedName name="Casual">'Permanent employees'!#REF!</definedName>
    <definedName name="Employmenttype">'Permanent employees'!$P$11:$P$12</definedName>
    <definedName name="Permanent">'Permanent employees'!$Q$11:$Q$12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4" l="1"/>
  <c r="D9" i="4" l="1"/>
  <c r="M7" i="4" l="1"/>
  <c r="I7" i="4"/>
  <c r="M12" i="4"/>
  <c r="S8" i="4"/>
  <c r="I8" i="4" s="1"/>
  <c r="M8" i="4" s="1"/>
  <c r="I9" i="4"/>
  <c r="M11" i="4" s="1"/>
  <c r="I10" i="4"/>
  <c r="S12" i="4" l="1"/>
  <c r="S13" i="4" s="1"/>
  <c r="H20" i="4" s="1"/>
  <c r="I13" i="4"/>
  <c r="M13" i="4"/>
  <c r="L11" i="4"/>
  <c r="U13" i="4" l="1"/>
  <c r="H11" i="4" s="1"/>
  <c r="I12" i="4"/>
  <c r="M9" i="4"/>
  <c r="M16" i="4"/>
  <c r="L13" i="4"/>
  <c r="L12" i="4"/>
  <c r="L8" i="4"/>
  <c r="M15" i="4" l="1"/>
  <c r="L9" i="4"/>
  <c r="L16" i="4"/>
  <c r="L7" i="4"/>
  <c r="M17" i="4" l="1"/>
  <c r="L17" i="4" s="1"/>
  <c r="I15" i="4" s="1"/>
  <c r="L15" i="4"/>
  <c r="I16" i="4" l="1"/>
</calcChain>
</file>

<file path=xl/sharedStrings.xml><?xml version="1.0" encoding="utf-8"?>
<sst xmlns="http://schemas.openxmlformats.org/spreadsheetml/2006/main" count="58" uniqueCount="53">
  <si>
    <t>Vmware Australia Superannuation Plan</t>
  </si>
  <si>
    <t>Insurance Calculator for permanent full-time and part-time employees</t>
  </si>
  <si>
    <t>Your details</t>
  </si>
  <si>
    <t>Premium &amp; Cover Summary</t>
  </si>
  <si>
    <t>Detailed Premium Breakdown</t>
  </si>
  <si>
    <t>Greater than AAL Notes</t>
  </si>
  <si>
    <t>AAL</t>
  </si>
  <si>
    <t>Please complete the appropriate blank highlighted fields</t>
  </si>
  <si>
    <t>Weekly</t>
  </si>
  <si>
    <t>Annual</t>
  </si>
  <si>
    <t>Date of Calculation (mm/dd/yyyy)</t>
  </si>
  <si>
    <t>Standard Death Cover</t>
  </si>
  <si>
    <r>
      <t xml:space="preserve">Standard Death Premium </t>
    </r>
    <r>
      <rPr>
        <b/>
        <vertAlign val="superscript"/>
        <sz val="12"/>
        <color rgb="FF1C355E"/>
        <rFont val="Arial"/>
        <family val="2"/>
      </rPr>
      <t>3</t>
    </r>
  </si>
  <si>
    <t>D Taper</t>
  </si>
  <si>
    <t>DOB (mm/dd/yyyy)</t>
  </si>
  <si>
    <t>Standard TPD Cover</t>
  </si>
  <si>
    <t>Standard TPD Premium</t>
  </si>
  <si>
    <t>TPD Taper @ 20%</t>
  </si>
  <si>
    <t>Age</t>
  </si>
  <si>
    <t>Additional Death Cover</t>
  </si>
  <si>
    <t>Total Standard Premium</t>
  </si>
  <si>
    <t>TPD limit</t>
  </si>
  <si>
    <t>Salary p.a.</t>
  </si>
  <si>
    <t>Additional TPD Cover</t>
  </si>
  <si>
    <t>Additional Death Premium</t>
  </si>
  <si>
    <t>DEATH Extra</t>
  </si>
  <si>
    <r>
      <rPr>
        <b/>
        <i/>
        <sz val="10"/>
        <color rgb="FFF24E49"/>
        <rFont val="Arial"/>
        <family val="2"/>
      </rPr>
      <t xml:space="preserve">Please complete if you require Additional Death &amp; TPD cover </t>
    </r>
    <r>
      <rPr>
        <b/>
        <i/>
        <vertAlign val="superscript"/>
        <sz val="12"/>
        <color rgb="FFF24E49"/>
        <rFont val="Arial"/>
        <family val="2"/>
      </rPr>
      <t>1</t>
    </r>
    <r>
      <rPr>
        <i/>
        <sz val="10"/>
        <color rgb="FFF24E49"/>
        <rFont val="Arial"/>
        <family val="2"/>
      </rPr>
      <t xml:space="preserve">
(NOTE: This amount is in addition to your Standard cover)</t>
    </r>
  </si>
  <si>
    <t>Total Death Cover</t>
  </si>
  <si>
    <t>Additional TPD Premium</t>
  </si>
  <si>
    <t>TPD MAX</t>
  </si>
  <si>
    <t>Total TPD Cover</t>
  </si>
  <si>
    <t>Total Additional Premium</t>
  </si>
  <si>
    <t>TPD Extra</t>
  </si>
  <si>
    <r>
      <t xml:space="preserve">Total Premium - Weekly </t>
    </r>
    <r>
      <rPr>
        <b/>
        <vertAlign val="superscript"/>
        <sz val="12"/>
        <color rgb="FF1C355E"/>
        <rFont val="Arial"/>
        <family val="2"/>
      </rPr>
      <t>2</t>
    </r>
  </si>
  <si>
    <t>Total Death Premium</t>
  </si>
  <si>
    <t>Total Premium - Annual</t>
  </si>
  <si>
    <t>Total TPD Premium</t>
  </si>
  <si>
    <r>
      <t xml:space="preserve">Total Premium </t>
    </r>
    <r>
      <rPr>
        <b/>
        <vertAlign val="superscript"/>
        <sz val="12"/>
        <color rgb="FF1C355E"/>
        <rFont val="Arial"/>
        <family val="2"/>
      </rPr>
      <t>2</t>
    </r>
  </si>
  <si>
    <r>
      <t xml:space="preserve">1.  Applications for </t>
    </r>
    <r>
      <rPr>
        <b/>
        <sz val="10"/>
        <color rgb="FF1C355E"/>
        <rFont val="Arial"/>
        <family val="2"/>
      </rPr>
      <t>Additional cover</t>
    </r>
    <r>
      <rPr>
        <sz val="10"/>
        <color rgb="FF1C355E"/>
        <rFont val="Arial"/>
        <family val="2"/>
      </rPr>
      <t xml:space="preserve"> are subject to acceptance by the insurer.</t>
    </r>
  </si>
  <si>
    <t>2.  Rounding variations may occur in the calculations.</t>
  </si>
  <si>
    <t>Permanent full-time and part-time employees</t>
  </si>
  <si>
    <r>
      <t xml:space="preserve">
If you are an eligible Permanent employee (refer to your Super Savings - Corporate Insurance guide), you will automatically receive the amount of Standard Death and Total &amp; Permanent Disability cover as shown above, subject to the </t>
    </r>
    <r>
      <rPr>
        <b/>
        <sz val="9"/>
        <color rgb="FF1C355E"/>
        <rFont val="Arial"/>
        <family val="2"/>
      </rPr>
      <t>Automatic Acceptance Limits</t>
    </r>
    <r>
      <rPr>
        <sz val="9"/>
        <color rgb="FF1C355E"/>
        <rFont val="Arial"/>
        <family val="2"/>
      </rPr>
      <t xml:space="preserve"> of</t>
    </r>
    <r>
      <rPr>
        <b/>
        <sz val="9"/>
        <color rgb="FF1C355E"/>
        <rFont val="Arial"/>
        <family val="2"/>
      </rPr>
      <t xml:space="preserve"> $1,500,000</t>
    </r>
    <r>
      <rPr>
        <sz val="9"/>
        <color rgb="FF1C355E"/>
        <rFont val="Arial"/>
        <family val="2"/>
      </rPr>
      <t xml:space="preserve"> as set by the insurer.
Should you wish to apply for cover amounts above the Automatic Acceptance Limits a health questionnaire may be required. Acceptance is subject to approval by the plan insurer.</t>
    </r>
  </si>
  <si>
    <t>Important Notes and Disclaimer</t>
  </si>
  <si>
    <r>
      <t xml:space="preserve">Please read this quote in conjunction with your Product Disclosure Statement (PDS) and Corporate Insurance Guide, available from </t>
    </r>
    <r>
      <rPr>
        <b/>
        <sz val="9"/>
        <color rgb="FF1C355E"/>
        <rFont val="Arial"/>
        <family val="2"/>
      </rPr>
      <t>https://portal.australianretirementtrust.com.au/vmware</t>
    </r>
  </si>
  <si>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</si>
  <si>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</si>
  <si>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</si>
  <si>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Annual Rates Per $1,000 Sum Insured Payable Monthly</t>
  </si>
  <si>
    <t>Age Last</t>
  </si>
  <si>
    <t>Death</t>
  </si>
  <si>
    <t>TPD</t>
  </si>
  <si>
    <t>Male</t>
  </si>
  <si>
    <t>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</si>
</sst>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00"/>
    <numFmt numFmtId="181" formatCode="_-* #,##0_-;\-* #,##0_-;_-* &quot;-&quot;??_-;_-@_-"/>
    <numFmt numFmtId="182" formatCode="m/d/yyyy;@"/>
  </numFmts>
  <fonts count="125">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b/>
      <sz val="16"/>
      <color rgb="FF1C355E"/>
      <name val="Arial"/>
      <family val="2"/>
    </font>
    <font>
      <sz val="10"/>
      <color rgb="FF1C355E"/>
      <name val="Arial"/>
      <family val="2"/>
    </font>
    <font>
      <sz val="11"/>
      <color rgb="FF1C355E"/>
      <name val="Arial"/>
      <family val="2"/>
    </font>
    <font>
      <b/>
      <sz val="11"/>
      <color rgb="FF1C355E"/>
      <name val="Arial"/>
      <family val="2"/>
    </font>
    <font>
      <b/>
      <u/>
      <sz val="10"/>
      <color rgb="FF1C355E"/>
      <name val="Arial"/>
      <family val="2"/>
    </font>
    <font>
      <b/>
      <u/>
      <sz val="11"/>
      <color rgb="FF1C355E"/>
      <name val="Arial"/>
      <family val="2"/>
    </font>
    <font>
      <b/>
      <sz val="14"/>
      <color rgb="FF1C355E"/>
      <name val="Arial"/>
      <family val="2"/>
    </font>
    <font>
      <i/>
      <sz val="10"/>
      <color rgb="FF1C355E"/>
      <name val="Arial"/>
      <family val="2"/>
    </font>
    <font>
      <sz val="9"/>
      <color rgb="FF1C355E"/>
      <name val="Arial"/>
      <family val="2"/>
    </font>
    <font>
      <b/>
      <vertAlign val="superscript"/>
      <sz val="12"/>
      <color rgb="FF1C355E"/>
      <name val="Arial"/>
      <family val="2"/>
    </font>
    <font>
      <b/>
      <sz val="10"/>
      <color rgb="FF1C355E"/>
      <name val="Arial"/>
      <family val="2"/>
    </font>
    <font>
      <b/>
      <sz val="12"/>
      <color rgb="FF1C355E"/>
      <name val="Arial"/>
      <family val="2"/>
    </font>
    <font>
      <vertAlign val="superscript"/>
      <sz val="14"/>
      <color rgb="FF1C355E"/>
      <name val="Arial"/>
      <family val="2"/>
    </font>
    <font>
      <b/>
      <sz val="14"/>
      <color rgb="FF1C355E"/>
      <name val="Calibri"/>
      <family val="2"/>
      <scheme val="minor"/>
    </font>
    <font>
      <sz val="11"/>
      <color rgb="FF1C355E"/>
      <name val="Calibri"/>
      <family val="2"/>
      <scheme val="minor"/>
    </font>
    <font>
      <b/>
      <sz val="9"/>
      <color rgb="FF1C355E"/>
      <name val="Arial"/>
      <family val="2"/>
    </font>
    <font>
      <sz val="9"/>
      <color rgb="FF1C355E"/>
      <name val="Calibri"/>
      <family val="2"/>
      <scheme val="minor"/>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b/>
      <sz val="18"/>
      <color rgb="FF0051FF"/>
      <name val="Arial"/>
      <family val="2"/>
    </font>
    <font>
      <sz val="10"/>
      <color rgb="FF0051FF"/>
      <name val="Arial"/>
      <family val="2"/>
    </font>
    <font>
      <b/>
      <u/>
      <sz val="10"/>
      <color rgb="FF0051FF"/>
      <name val="Arial"/>
      <family val="2"/>
    </font>
    <font>
      <b/>
      <sz val="14"/>
      <color rgb="FF0051FF"/>
      <name val="Arial"/>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F0000"/>
        <bgColor indexed="43"/>
      </patternFill>
    </fill>
    <fill>
      <patternFill patternType="solid">
        <fgColor rgb="FFFF0000"/>
        <bgColor indexed="64"/>
      </patternFill>
    </fill>
    <fill>
      <patternFill patternType="solid">
        <fgColor theme="0"/>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theme="0"/>
      </top>
      <bottom/>
      <diagonal/>
    </border>
    <border>
      <left style="medium">
        <color rgb="FFD1F2FF"/>
      </left>
      <right style="medium">
        <color rgb="FFD1F2FF"/>
      </right>
      <top style="medium">
        <color rgb="FFD1F2FF"/>
      </top>
      <bottom style="medium">
        <color rgb="FFD1F2FF"/>
      </bottom>
      <diagonal/>
    </border>
    <border>
      <left/>
      <right/>
      <top style="thin">
        <color rgb="FF0051FF"/>
      </top>
      <bottom style="medium">
        <color rgb="FF0051FF"/>
      </bottom>
      <diagonal/>
    </border>
    <border>
      <left/>
      <right/>
      <top style="thin">
        <color rgb="FF0051FF"/>
      </top>
      <bottom style="thin">
        <color rgb="FF0051FF"/>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3" applyNumberFormat="0" applyAlignment="0" applyProtection="0"/>
    <xf numFmtId="0" fontId="17" fillId="6" borderId="14" applyNumberFormat="0" applyAlignment="0" applyProtection="0"/>
    <xf numFmtId="0" fontId="18" fillId="6" borderId="13" applyNumberFormat="0" applyAlignment="0" applyProtection="0"/>
    <xf numFmtId="0" fontId="19" fillId="0" borderId="15" applyNumberFormat="0" applyFill="0" applyAlignment="0" applyProtection="0"/>
    <xf numFmtId="0" fontId="20" fillId="7" borderId="16" applyNumberFormat="0" applyAlignment="0" applyProtection="0"/>
    <xf numFmtId="0" fontId="21" fillId="0" borderId="0" applyNumberFormat="0" applyFill="0" applyBorder="0" applyAlignment="0" applyProtection="0"/>
    <xf numFmtId="0" fontId="1" fillId="8" borderId="17" applyNumberFormat="0" applyFont="0" applyAlignment="0" applyProtection="0"/>
    <xf numFmtId="0" fontId="22" fillId="0" borderId="0" applyNumberFormat="0" applyFill="0" applyBorder="0" applyAlignment="0" applyProtection="0"/>
    <xf numFmtId="0" fontId="8" fillId="0" borderId="18"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13" applyNumberFormat="0" applyAlignment="0" applyProtection="0"/>
    <xf numFmtId="0" fontId="36" fillId="6" borderId="14" applyNumberFormat="0" applyAlignment="0" applyProtection="0"/>
    <xf numFmtId="0" fontId="37" fillId="6" borderId="13" applyNumberFormat="0" applyAlignment="0" applyProtection="0"/>
    <xf numFmtId="0" fontId="38" fillId="0" borderId="15" applyNumberFormat="0" applyFill="0" applyAlignment="0" applyProtection="0"/>
    <xf numFmtId="0" fontId="39" fillId="7" borderId="16" applyNumberFormat="0" applyAlignment="0" applyProtection="0"/>
    <xf numFmtId="0" fontId="40" fillId="0" borderId="0" applyNumberFormat="0" applyFill="0" applyBorder="0" applyAlignment="0" applyProtection="0"/>
    <xf numFmtId="0" fontId="28" fillId="8" borderId="17" applyNumberFormat="0" applyFont="0" applyAlignment="0" applyProtection="0"/>
    <xf numFmtId="0" fontId="41" fillId="0" borderId="0" applyNumberFormat="0" applyFill="0" applyBorder="0" applyAlignment="0" applyProtection="0"/>
    <xf numFmtId="0" fontId="42" fillId="0" borderId="18"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7"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25" applyNumberFormat="0" applyFill="0" applyAlignment="0" applyProtection="0"/>
    <xf numFmtId="0" fontId="63" fillId="55" borderId="0" applyNumberFormat="0" applyBorder="0" applyAlignment="0" applyProtection="0"/>
    <xf numFmtId="0" fontId="47" fillId="56" borderId="19" applyNumberFormat="0" applyFont="0" applyAlignment="0" applyProtection="0"/>
    <xf numFmtId="0" fontId="64" fillId="53" borderId="26"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62" fillId="0" borderId="25" applyNumberFormat="0" applyFill="0" applyAlignment="0" applyProtection="0"/>
    <xf numFmtId="0" fontId="63" fillId="55" borderId="0" applyNumberFormat="0" applyBorder="0" applyAlignment="0" applyProtection="0"/>
    <xf numFmtId="0" fontId="47" fillId="56" borderId="19" applyNumberFormat="0" applyFont="0" applyAlignment="0" applyProtection="0"/>
    <xf numFmtId="0" fontId="64" fillId="53" borderId="26"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62" fillId="0" borderId="25"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9" applyNumberFormat="0" applyFon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7"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3" applyNumberFormat="0" applyAlignment="0" applyProtection="0"/>
    <xf numFmtId="0" fontId="17" fillId="6" borderId="14" applyNumberFormat="0" applyAlignment="0" applyProtection="0"/>
    <xf numFmtId="0" fontId="18" fillId="6" borderId="13" applyNumberFormat="0" applyAlignment="0" applyProtection="0"/>
    <xf numFmtId="0" fontId="19" fillId="0" borderId="15" applyNumberFormat="0" applyFill="0" applyAlignment="0" applyProtection="0"/>
    <xf numFmtId="0" fontId="20" fillId="7" borderId="16" applyNumberFormat="0" applyAlignment="0" applyProtection="0"/>
    <xf numFmtId="0" fontId="21" fillId="0" borderId="0" applyNumberFormat="0" applyFill="0" applyBorder="0" applyAlignment="0" applyProtection="0"/>
    <xf numFmtId="0" fontId="1" fillId="8" borderId="17" applyNumberFormat="0" applyFont="0" applyAlignment="0" applyProtection="0"/>
    <xf numFmtId="0" fontId="22" fillId="0" borderId="0" applyNumberFormat="0" applyFill="0" applyBorder="0" applyAlignment="0" applyProtection="0"/>
    <xf numFmtId="0" fontId="8" fillId="0" borderId="18"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12"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8"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10"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13"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7"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16" applyNumberFormat="0" applyAlignment="0" applyProtection="0"/>
    <xf numFmtId="0" fontId="11" fillId="0" borderId="11"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14"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20"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15" applyNumberFormat="0" applyFill="0" applyAlignment="0" applyProtection="0"/>
    <xf numFmtId="0" fontId="1" fillId="0" borderId="0"/>
    <xf numFmtId="0" fontId="1" fillId="8" borderId="17"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13"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56" fillId="54" borderId="21" applyNumberFormat="0" applyAlignment="0" applyProtection="0"/>
    <xf numFmtId="0" fontId="56" fillId="54" borderId="2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2"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0" applyNumberFormat="0" applyAlignment="0" applyProtection="0"/>
    <xf numFmtId="0" fontId="49" fillId="34" borderId="20" applyNumberFormat="0" applyAlignment="0" applyProtection="0"/>
    <xf numFmtId="0" fontId="62" fillId="0" borderId="25" applyNumberFormat="0" applyFill="0" applyAlignment="0" applyProtection="0"/>
    <xf numFmtId="0" fontId="62" fillId="0" borderId="25"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48" fillId="0" borderId="2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175" fontId="56" fillId="54" borderId="21" applyNumberFormat="0" applyAlignment="0" applyProtection="0"/>
    <xf numFmtId="175" fontId="56" fillId="54" borderId="21" applyNumberFormat="0" applyAlignment="0" applyProtection="0"/>
    <xf numFmtId="175" fontId="56" fillId="54" borderId="21" applyNumberFormat="0" applyAlignment="0" applyProtection="0"/>
    <xf numFmtId="0" fontId="56" fillId="54" borderId="21" applyNumberFormat="0" applyAlignment="0" applyProtection="0"/>
    <xf numFmtId="175" fontId="56" fillId="54" borderId="21" applyNumberFormat="0" applyAlignment="0" applyProtection="0"/>
    <xf numFmtId="175" fontId="56" fillId="54" borderId="21" applyNumberFormat="0" applyAlignment="0" applyProtection="0"/>
    <xf numFmtId="0" fontId="56" fillId="54" borderId="21" applyNumberFormat="0" applyAlignment="0" applyProtection="0"/>
    <xf numFmtId="0" fontId="56" fillId="54" borderId="2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22" applyNumberFormat="0" applyFill="0" applyAlignment="0" applyProtection="0"/>
    <xf numFmtId="175" fontId="59" fillId="0" borderId="22"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175" fontId="59" fillId="0" borderId="22"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175" fontId="62" fillId="0" borderId="25" applyNumberFormat="0" applyFill="0" applyAlignment="0" applyProtection="0"/>
    <xf numFmtId="175" fontId="62" fillId="0" borderId="2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175" fontId="62" fillId="0" borderId="2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20"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26" applyNumberFormat="0" applyAlignment="0" applyProtection="0"/>
    <xf numFmtId="0" fontId="47" fillId="56" borderId="19"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23" applyNumberFormat="0" applyFill="0" applyAlignment="0" applyProtection="0"/>
    <xf numFmtId="0" fontId="61" fillId="0" borderId="24"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25" applyNumberFormat="0" applyFill="0" applyAlignment="0" applyProtection="0"/>
    <xf numFmtId="0" fontId="56" fillId="54" borderId="21"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22" applyNumberFormat="0" applyFill="0" applyAlignment="0" applyProtection="0"/>
    <xf numFmtId="0" fontId="48" fillId="0" borderId="27"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20"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175" fontId="55" fillId="53" borderId="20" applyNumberFormat="0" applyAlignment="0" applyProtection="0"/>
    <xf numFmtId="175" fontId="55" fillId="53" borderId="20" applyNumberFormat="0" applyAlignment="0" applyProtection="0"/>
    <xf numFmtId="175" fontId="49" fillId="34" borderId="20" applyNumberFormat="0" applyAlignment="0" applyProtection="0"/>
    <xf numFmtId="175"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175" fontId="48" fillId="0" borderId="27" applyNumberFormat="0" applyFill="0" applyAlignment="0" applyProtection="0"/>
    <xf numFmtId="175" fontId="48" fillId="0" borderId="2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20" applyNumberFormat="0" applyAlignment="0" applyProtection="0"/>
    <xf numFmtId="0" fontId="49" fillId="34" borderId="20" applyNumberFormat="0" applyAlignment="0" applyProtection="0"/>
    <xf numFmtId="0" fontId="47" fillId="56" borderId="19" applyNumberFormat="0" applyFont="0" applyAlignment="0" applyProtection="0"/>
    <xf numFmtId="0" fontId="64" fillId="53" borderId="26" applyNumberFormat="0" applyAlignment="0" applyProtection="0"/>
    <xf numFmtId="0" fontId="48" fillId="0" borderId="27"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7"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71" fillId="59" borderId="20" applyNumberFormat="0" applyAlignment="0" applyProtection="0"/>
    <xf numFmtId="0" fontId="71" fillId="59" borderId="20" applyNumberFormat="0" applyAlignment="0" applyProtection="0"/>
    <xf numFmtId="0" fontId="72" fillId="0" borderId="0"/>
    <xf numFmtId="0" fontId="73" fillId="54" borderId="21" applyNumberFormat="0" applyAlignment="0" applyProtection="0"/>
    <xf numFmtId="0" fontId="73" fillId="54" borderId="21" applyNumberFormat="0" applyAlignment="0" applyProtection="0"/>
    <xf numFmtId="0" fontId="20" fillId="7" borderId="16"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8" applyNumberFormat="0" applyFill="0" applyAlignment="0" applyProtection="0"/>
    <xf numFmtId="0" fontId="77" fillId="0" borderId="28" applyNumberFormat="0" applyFill="0" applyAlignment="0" applyProtection="0"/>
    <xf numFmtId="0" fontId="10" fillId="0" borderId="10" applyNumberFormat="0" applyFill="0" applyAlignment="0" applyProtection="0"/>
    <xf numFmtId="0" fontId="78" fillId="0" borderId="23" applyNumberFormat="0" applyFill="0" applyAlignment="0" applyProtection="0"/>
    <xf numFmtId="0" fontId="78" fillId="0" borderId="23" applyNumberFormat="0" applyFill="0" applyAlignment="0" applyProtection="0"/>
    <xf numFmtId="0" fontId="11" fillId="0" borderId="11"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12" fillId="0" borderId="12"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13" applyNumberFormat="0" applyAlignment="0" applyProtection="0"/>
    <xf numFmtId="0" fontId="16" fillId="5" borderId="13" applyNumberFormat="0" applyAlignment="0" applyProtection="0"/>
    <xf numFmtId="0" fontId="81" fillId="34" borderId="20" applyNumberFormat="0" applyAlignment="0" applyProtection="0"/>
    <xf numFmtId="0" fontId="81" fillId="34" borderId="20" applyNumberFormat="0" applyAlignment="0" applyProtection="0"/>
    <xf numFmtId="0" fontId="82" fillId="0" borderId="25" applyNumberFormat="0" applyFill="0" applyAlignment="0" applyProtection="0"/>
    <xf numFmtId="0" fontId="82" fillId="0" borderId="25" applyNumberFormat="0" applyFill="0" applyAlignment="0" applyProtection="0"/>
    <xf numFmtId="0" fontId="19" fillId="0" borderId="15"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7"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26" applyNumberFormat="0" applyAlignment="0" applyProtection="0"/>
    <xf numFmtId="0" fontId="47" fillId="56" borderId="19"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25" applyNumberFormat="0" applyFill="0" applyAlignment="0" applyProtection="0"/>
    <xf numFmtId="0" fontId="49" fillId="34" borderId="20" applyNumberFormat="0" applyAlignment="0" applyProtection="0"/>
    <xf numFmtId="0" fontId="61" fillId="0" borderId="0" applyNumberFormat="0" applyFill="0" applyBorder="0" applyAlignment="0" applyProtection="0"/>
    <xf numFmtId="0" fontId="61" fillId="0" borderId="24" applyNumberFormat="0" applyFill="0" applyAlignment="0" applyProtection="0"/>
    <xf numFmtId="0" fontId="60" fillId="0" borderId="23" applyNumberFormat="0" applyFill="0" applyAlignment="0" applyProtection="0"/>
    <xf numFmtId="0" fontId="59" fillId="0" borderId="22"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21" applyNumberFormat="0" applyAlignment="0" applyProtection="0"/>
    <xf numFmtId="0" fontId="55" fillId="53" borderId="20"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7"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7"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7" applyNumberFormat="0" applyFont="0" applyAlignment="0" applyProtection="0"/>
    <xf numFmtId="0" fontId="26" fillId="56" borderId="30"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30"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14"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26" applyNumberFormat="0" applyAlignment="0" applyProtection="0"/>
    <xf numFmtId="0" fontId="85" fillId="59" borderId="26"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8"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31" applyNumberFormat="0" applyFill="0" applyAlignment="0" applyProtection="0"/>
    <xf numFmtId="164" fontId="26" fillId="0" borderId="0" applyFont="0" applyFill="0" applyBorder="0" applyAlignment="0" applyProtection="0"/>
    <xf numFmtId="0" fontId="87" fillId="0" borderId="31"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7"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7"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20" fillId="7" borderId="16"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6" fillId="5" borderId="13" applyNumberFormat="0" applyAlignment="0" applyProtection="0"/>
    <xf numFmtId="0" fontId="19" fillId="0" borderId="15" applyNumberFormat="0" applyFill="0" applyAlignment="0" applyProtection="0"/>
    <xf numFmtId="0" fontId="15" fillId="4" borderId="0" applyNumberFormat="0" applyBorder="0" applyAlignment="0" applyProtection="0"/>
    <xf numFmtId="0" fontId="17" fillId="6" borderId="14" applyNumberFormat="0" applyAlignment="0" applyProtection="0"/>
    <xf numFmtId="0" fontId="9" fillId="0" borderId="0" applyNumberFormat="0" applyFill="0" applyBorder="0" applyAlignment="0" applyProtection="0"/>
    <xf numFmtId="0" fontId="8" fillId="0" borderId="18"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7"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20" fillId="7" borderId="16"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6" fillId="5" borderId="13" applyNumberFormat="0" applyAlignment="0" applyProtection="0"/>
    <xf numFmtId="0" fontId="19" fillId="0" borderId="15"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7" fillId="6" borderId="14" applyNumberFormat="0" applyAlignment="0" applyProtection="0"/>
    <xf numFmtId="0" fontId="8" fillId="0" borderId="18"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56" fillId="54" borderId="21" applyNumberFormat="0" applyAlignment="0" applyProtection="0"/>
    <xf numFmtId="0" fontId="56" fillId="54" borderId="21"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2"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0" applyNumberFormat="0" applyAlignment="0" applyProtection="0"/>
    <xf numFmtId="0" fontId="49" fillId="34" borderId="20" applyNumberFormat="0" applyAlignment="0" applyProtection="0"/>
    <xf numFmtId="0" fontId="62" fillId="0" borderId="25" applyNumberFormat="0" applyFill="0" applyAlignment="0" applyProtection="0"/>
    <xf numFmtId="0" fontId="62" fillId="0" borderId="25"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65" fillId="0" borderId="0" applyNumberFormat="0" applyFill="0" applyBorder="0" applyAlignment="0" applyProtection="0"/>
    <xf numFmtId="0" fontId="48" fillId="0" borderId="27" applyNumberFormat="0" applyFill="0" applyAlignment="0" applyProtection="0"/>
    <xf numFmtId="0" fontId="48" fillId="0" borderId="2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20" applyNumberFormat="0" applyAlignment="0" applyProtection="0"/>
    <xf numFmtId="0" fontId="18" fillId="6" borderId="13" applyNumberFormat="0" applyAlignment="0" applyProtection="0"/>
    <xf numFmtId="175" fontId="55" fillId="53" borderId="20" applyNumberFormat="0" applyAlignment="0" applyProtection="0"/>
    <xf numFmtId="0" fontId="55" fillId="53" borderId="20" applyNumberFormat="0" applyAlignment="0" applyProtection="0"/>
    <xf numFmtId="175" fontId="56" fillId="54" borderId="21" applyNumberFormat="0" applyAlignment="0" applyProtection="0"/>
    <xf numFmtId="0" fontId="20" fillId="7" borderId="16" applyNumberFormat="0" applyAlignment="0" applyProtection="0"/>
    <xf numFmtId="175" fontId="56" fillId="54" borderId="21" applyNumberFormat="0" applyAlignment="0" applyProtection="0"/>
    <xf numFmtId="0" fontId="56" fillId="54" borderId="21"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22" applyNumberFormat="0" applyFill="0" applyAlignment="0" applyProtection="0"/>
    <xf numFmtId="0" fontId="10" fillId="0" borderId="10"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175" fontId="60" fillId="0" borderId="23" applyNumberFormat="0" applyFill="0" applyAlignment="0" applyProtection="0"/>
    <xf numFmtId="0" fontId="11" fillId="0" borderId="11"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175" fontId="61" fillId="0" borderId="24" applyNumberFormat="0" applyFill="0" applyAlignment="0" applyProtection="0"/>
    <xf numFmtId="0" fontId="12" fillId="0" borderId="12"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20" applyNumberFormat="0" applyAlignment="0" applyProtection="0"/>
    <xf numFmtId="0" fontId="16" fillId="5" borderId="13" applyNumberFormat="0" applyAlignment="0" applyProtection="0"/>
    <xf numFmtId="175" fontId="49" fillId="34" borderId="20" applyNumberFormat="0" applyAlignment="0" applyProtection="0"/>
    <xf numFmtId="0" fontId="49" fillId="34" borderId="20" applyNumberFormat="0" applyAlignment="0" applyProtection="0"/>
    <xf numFmtId="175" fontId="62" fillId="0" borderId="25" applyNumberFormat="0" applyFill="0" applyAlignment="0" applyProtection="0"/>
    <xf numFmtId="0" fontId="19" fillId="0" borderId="1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0" fontId="17" fillId="6" borderId="14" applyNumberFormat="0" applyAlignment="0" applyProtection="0"/>
    <xf numFmtId="175" fontId="64" fillId="53" borderId="26" applyNumberFormat="0" applyAlignment="0" applyProtection="0"/>
    <xf numFmtId="0" fontId="64" fillId="53" borderId="26"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7" applyNumberFormat="0" applyFill="0" applyAlignment="0" applyProtection="0"/>
    <xf numFmtId="0" fontId="8" fillId="0" borderId="18"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7" applyNumberFormat="0" applyFont="0" applyAlignment="0" applyProtection="0"/>
    <xf numFmtId="0" fontId="1" fillId="8" borderId="17"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43" fontId="1" fillId="0" borderId="0" applyFont="0" applyFill="0" applyBorder="0" applyAlignment="0" applyProtection="0"/>
  </cellStyleXfs>
  <cellXfs count="122">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0" fontId="4" fillId="0" borderId="0" xfId="0" applyFont="1"/>
    <xf numFmtId="0" fontId="2" fillId="0" borderId="0" xfId="0" applyFont="1"/>
    <xf numFmtId="0" fontId="5" fillId="0" borderId="0" xfId="0" applyFont="1"/>
    <xf numFmtId="0" fontId="6" fillId="0" borderId="5" xfId="0" applyFont="1" applyBorder="1" applyAlignment="1">
      <alignment horizontal="center"/>
    </xf>
    <xf numFmtId="0" fontId="6" fillId="0" borderId="7" xfId="0" applyFont="1" applyBorder="1" applyAlignment="1">
      <alignment horizontal="center"/>
    </xf>
    <xf numFmtId="0" fontId="98" fillId="0" borderId="0" xfId="0" applyFont="1"/>
    <xf numFmtId="0" fontId="99" fillId="0" borderId="0" xfId="0" applyFont="1"/>
    <xf numFmtId="2" fontId="6" fillId="61" borderId="1" xfId="0" applyNumberFormat="1" applyFont="1" applyFill="1" applyBorder="1" applyAlignment="1">
      <alignment horizontal="center"/>
    </xf>
    <xf numFmtId="0" fontId="5" fillId="0" borderId="0" xfId="0" applyFont="1" applyAlignment="1">
      <alignment horizontal="center"/>
    </xf>
    <xf numFmtId="2" fontId="6" fillId="61" borderId="3" xfId="0" applyNumberFormat="1" applyFont="1" applyFill="1" applyBorder="1" applyAlignment="1">
      <alignment horizontal="center"/>
    </xf>
    <xf numFmtId="2" fontId="4" fillId="0" borderId="0" xfId="1" applyNumberFormat="1" applyFont="1" applyAlignment="1">
      <alignment horizontal="center"/>
    </xf>
    <xf numFmtId="43" fontId="5" fillId="0" borderId="0" xfId="33003" applyFont="1"/>
    <xf numFmtId="43" fontId="5" fillId="0" borderId="0" xfId="0" applyNumberFormat="1" applyFont="1"/>
    <xf numFmtId="180" fontId="0" fillId="0" borderId="0" xfId="0" applyNumberFormat="1" applyAlignment="1">
      <alignment horizontal="center" vertical="center"/>
    </xf>
    <xf numFmtId="2" fontId="0" fillId="0" borderId="0" xfId="0" applyNumberFormat="1" applyAlignment="1">
      <alignment horizontal="center" vertical="center"/>
    </xf>
    <xf numFmtId="1" fontId="5" fillId="0" borderId="0" xfId="0" applyNumberFormat="1" applyFont="1"/>
    <xf numFmtId="1" fontId="2" fillId="0" borderId="0" xfId="0" applyNumberFormat="1" applyFont="1"/>
    <xf numFmtId="0" fontId="100" fillId="62" borderId="0" xfId="0" applyFont="1" applyFill="1"/>
    <xf numFmtId="0" fontId="101" fillId="62" borderId="0" xfId="0" applyFont="1" applyFill="1"/>
    <xf numFmtId="0" fontId="102" fillId="62" borderId="0" xfId="0" applyFont="1" applyFill="1"/>
    <xf numFmtId="0" fontId="103" fillId="62" borderId="0" xfId="0" applyFont="1" applyFill="1" applyAlignment="1">
      <alignment vertical="top"/>
    </xf>
    <xf numFmtId="0" fontId="105" fillId="62" borderId="0" xfId="0" applyFont="1" applyFill="1"/>
    <xf numFmtId="0" fontId="103" fillId="62" borderId="0" xfId="0" applyFont="1" applyFill="1" applyAlignment="1">
      <alignment horizontal="center" vertical="center"/>
    </xf>
    <xf numFmtId="9" fontId="102" fillId="62" borderId="0" xfId="0" applyNumberFormat="1" applyFont="1" applyFill="1"/>
    <xf numFmtId="0" fontId="102" fillId="62" borderId="1" xfId="0" applyFont="1" applyFill="1" applyBorder="1" applyAlignment="1">
      <alignment vertical="center"/>
    </xf>
    <xf numFmtId="0" fontId="103" fillId="62" borderId="1" xfId="0" applyFont="1" applyFill="1" applyBorder="1" applyAlignment="1">
      <alignment horizontal="center" vertical="center"/>
    </xf>
    <xf numFmtId="0" fontId="108" fillId="62" borderId="0" xfId="0" applyFont="1" applyFill="1" applyAlignment="1">
      <alignment vertical="center"/>
    </xf>
    <xf numFmtId="178" fontId="102" fillId="62" borderId="0" xfId="32987" quotePrefix="1" applyNumberFormat="1" applyFont="1" applyFill="1" applyAlignment="1">
      <alignment horizontal="right"/>
    </xf>
    <xf numFmtId="0" fontId="102" fillId="62" borderId="0" xfId="0" quotePrefix="1" applyFont="1" applyFill="1"/>
    <xf numFmtId="181" fontId="102" fillId="62" borderId="0" xfId="33003" applyNumberFormat="1" applyFont="1" applyFill="1" applyProtection="1"/>
    <xf numFmtId="0" fontId="101" fillId="62" borderId="1" xfId="32987" applyFont="1" applyFill="1" applyBorder="1" applyAlignment="1">
      <alignment vertical="center"/>
    </xf>
    <xf numFmtId="14" fontId="110" fillId="62" borderId="1" xfId="32987" applyNumberFormat="1" applyFont="1" applyFill="1" applyBorder="1" applyAlignment="1">
      <alignment vertical="center"/>
    </xf>
    <xf numFmtId="4" fontId="110" fillId="62" borderId="1" xfId="32987" applyNumberFormat="1" applyFont="1" applyFill="1" applyBorder="1" applyAlignment="1">
      <alignment vertical="center"/>
    </xf>
    <xf numFmtId="9" fontId="106" fillId="62" borderId="0" xfId="0" quotePrefix="1" applyNumberFormat="1" applyFont="1" applyFill="1"/>
    <xf numFmtId="181" fontId="102" fillId="62" borderId="0" xfId="0" applyNumberFormat="1" applyFont="1" applyFill="1"/>
    <xf numFmtId="0" fontId="112" fillId="62" borderId="0" xfId="0" applyFont="1" applyFill="1"/>
    <xf numFmtId="3" fontId="102" fillId="62" borderId="0" xfId="0" quotePrefix="1" applyNumberFormat="1" applyFont="1" applyFill="1"/>
    <xf numFmtId="9" fontId="113" fillId="62" borderId="0" xfId="0" quotePrefix="1" applyNumberFormat="1" applyFont="1" applyFill="1" applyAlignment="1">
      <alignment vertical="top"/>
    </xf>
    <xf numFmtId="37" fontId="102" fillId="62" borderId="0" xfId="0" quotePrefix="1" applyNumberFormat="1" applyFont="1" applyFill="1"/>
    <xf numFmtId="0" fontId="103" fillId="62" borderId="0" xfId="32987" applyFont="1" applyFill="1" applyAlignment="1">
      <alignment vertical="center"/>
    </xf>
    <xf numFmtId="0" fontId="114" fillId="62" borderId="0" xfId="0" applyFont="1" applyFill="1"/>
    <xf numFmtId="3" fontId="102" fillId="62" borderId="0" xfId="0" applyNumberFormat="1" applyFont="1" applyFill="1"/>
    <xf numFmtId="0" fontId="101" fillId="62" borderId="0" xfId="32987" applyFont="1" applyFill="1"/>
    <xf numFmtId="178" fontId="102" fillId="62" borderId="0" xfId="0" applyNumberFormat="1" applyFont="1" applyFill="1"/>
    <xf numFmtId="0" fontId="104" fillId="62" borderId="0" xfId="0" applyFont="1" applyFill="1"/>
    <xf numFmtId="178" fontId="101" fillId="62" borderId="0" xfId="0" applyNumberFormat="1" applyFont="1" applyFill="1"/>
    <xf numFmtId="0" fontId="108" fillId="62" borderId="0" xfId="0" applyFont="1" applyFill="1" applyAlignment="1">
      <alignment vertical="top" wrapText="1"/>
    </xf>
    <xf numFmtId="0" fontId="104" fillId="62" borderId="0" xfId="0" applyFont="1" applyFill="1" applyAlignment="1">
      <alignment vertical="center"/>
    </xf>
    <xf numFmtId="0" fontId="108" fillId="62" borderId="0" xfId="0" applyFont="1" applyFill="1" applyAlignment="1">
      <alignment vertical="center" wrapText="1"/>
    </xf>
    <xf numFmtId="0" fontId="102" fillId="62" borderId="0" xfId="0" applyFont="1" applyFill="1" applyAlignment="1">
      <alignment vertical="center"/>
    </xf>
    <xf numFmtId="0" fontId="108" fillId="62" borderId="0" xfId="13043" applyFont="1" applyFill="1" applyAlignment="1">
      <alignment horizontal="left" vertical="center" wrapText="1"/>
    </xf>
    <xf numFmtId="0" fontId="108" fillId="62" borderId="0" xfId="13043" applyFont="1" applyFill="1" applyAlignment="1">
      <alignment vertical="center" wrapText="1"/>
    </xf>
    <xf numFmtId="0" fontId="102" fillId="62" borderId="0" xfId="0" applyFont="1" applyFill="1" applyAlignment="1">
      <alignment vertical="top"/>
    </xf>
    <xf numFmtId="0" fontId="121" fillId="62" borderId="0" xfId="0" applyFont="1" applyFill="1"/>
    <xf numFmtId="0" fontId="122" fillId="62" borderId="0" xfId="0" applyFont="1" applyFill="1"/>
    <xf numFmtId="0" fontId="124" fillId="62" borderId="0" xfId="0" applyFont="1" applyFill="1" applyAlignment="1">
      <alignment vertical="center"/>
    </xf>
    <xf numFmtId="0" fontId="123" fillId="62" borderId="0" xfId="0" applyFont="1" applyFill="1"/>
    <xf numFmtId="0" fontId="123" fillId="62" borderId="0" xfId="0" applyFont="1" applyFill="1" applyAlignment="1">
      <alignment vertical="center"/>
    </xf>
    <xf numFmtId="0" fontId="103" fillId="62" borderId="0" xfId="0" applyFont="1" applyFill="1" applyAlignment="1">
      <alignment vertical="center"/>
    </xf>
    <xf numFmtId="0" fontId="102" fillId="63" borderId="0" xfId="0" applyFont="1" applyFill="1"/>
    <xf numFmtId="0" fontId="104" fillId="63" borderId="0" xfId="0" applyFont="1" applyFill="1"/>
    <xf numFmtId="0" fontId="101" fillId="63" borderId="0" xfId="0" applyFont="1" applyFill="1"/>
    <xf numFmtId="0" fontId="107" fillId="63" borderId="0" xfId="0" applyFont="1" applyFill="1" applyAlignment="1">
      <alignment horizontal="center"/>
    </xf>
    <xf numFmtId="0" fontId="103" fillId="63" borderId="0" xfId="32987" applyFont="1" applyFill="1" applyAlignment="1">
      <alignment vertical="center"/>
    </xf>
    <xf numFmtId="14" fontId="103" fillId="63" borderId="0" xfId="32987" applyNumberFormat="1" applyFont="1" applyFill="1"/>
    <xf numFmtId="3" fontId="110" fillId="63" borderId="0" xfId="32987" applyNumberFormat="1" applyFont="1" applyFill="1"/>
    <xf numFmtId="0" fontId="110" fillId="63" borderId="0" xfId="32987" applyFont="1" applyFill="1" applyAlignment="1">
      <alignment horizontal="right"/>
    </xf>
    <xf numFmtId="179" fontId="110" fillId="63" borderId="0" xfId="32987" applyNumberFormat="1" applyFont="1" applyFill="1"/>
    <xf numFmtId="0" fontId="103" fillId="63" borderId="0" xfId="0" applyFont="1" applyFill="1" applyAlignment="1">
      <alignment vertical="center"/>
    </xf>
    <xf numFmtId="0" fontId="103" fillId="63" borderId="0" xfId="0" applyFont="1" applyFill="1" applyAlignment="1">
      <alignment vertical="top"/>
    </xf>
    <xf numFmtId="0" fontId="124" fillId="63" borderId="0" xfId="0" applyFont="1" applyFill="1" applyAlignment="1">
      <alignment vertical="center"/>
    </xf>
    <xf numFmtId="0" fontId="122" fillId="63" borderId="0" xfId="0" applyFont="1" applyFill="1" applyAlignment="1">
      <alignment vertical="center"/>
    </xf>
    <xf numFmtId="0" fontId="122" fillId="63" borderId="0" xfId="0" applyFont="1" applyFill="1"/>
    <xf numFmtId="182" fontId="103" fillId="62" borderId="33" xfId="32987" applyNumberFormat="1" applyFont="1" applyFill="1" applyBorder="1" applyAlignment="1" applyProtection="1">
      <alignment vertical="center"/>
      <protection locked="0"/>
    </xf>
    <xf numFmtId="14" fontId="103" fillId="64" borderId="33" xfId="32987" applyNumberFormat="1" applyFont="1" applyFill="1" applyBorder="1"/>
    <xf numFmtId="3" fontId="103" fillId="62" borderId="33" xfId="32987" applyNumberFormat="1" applyFont="1" applyFill="1" applyBorder="1" applyAlignment="1">
      <alignment vertical="center"/>
    </xf>
    <xf numFmtId="3" fontId="110" fillId="63" borderId="33" xfId="32987" applyNumberFormat="1" applyFont="1" applyFill="1" applyBorder="1"/>
    <xf numFmtId="179" fontId="103" fillId="62" borderId="33" xfId="32987" applyNumberFormat="1" applyFont="1" applyFill="1" applyBorder="1" applyAlignment="1" applyProtection="1">
      <alignment horizontal="right" vertical="center"/>
      <protection locked="0"/>
    </xf>
    <xf numFmtId="179" fontId="103" fillId="62" borderId="33" xfId="32987" applyNumberFormat="1" applyFont="1" applyFill="1" applyBorder="1" applyAlignment="1" applyProtection="1">
      <alignment vertical="center"/>
      <protection locked="0"/>
    </xf>
    <xf numFmtId="179" fontId="111" fillId="64" borderId="33" xfId="32987" applyNumberFormat="1" applyFont="1" applyFill="1" applyBorder="1" applyAlignment="1">
      <alignment vertical="center"/>
    </xf>
    <xf numFmtId="178" fontId="103" fillId="65" borderId="0" xfId="32987" applyNumberFormat="1" applyFont="1" applyFill="1" applyAlignment="1">
      <alignment horizontal="center" vertical="center"/>
    </xf>
    <xf numFmtId="0" fontId="103" fillId="62" borderId="34" xfId="32987" applyFont="1" applyFill="1" applyBorder="1" applyAlignment="1">
      <alignment vertical="center"/>
    </xf>
    <xf numFmtId="179" fontId="103" fillId="65" borderId="34" xfId="32987" applyNumberFormat="1" applyFont="1" applyFill="1" applyBorder="1" applyAlignment="1">
      <alignment horizontal="center" vertical="center"/>
    </xf>
    <xf numFmtId="179" fontId="103" fillId="65" borderId="0" xfId="32987" applyNumberFormat="1" applyFont="1" applyFill="1" applyAlignment="1">
      <alignment horizontal="center" vertical="center"/>
    </xf>
    <xf numFmtId="0" fontId="103" fillId="62" borderId="32" xfId="0" applyFont="1" applyFill="1" applyBorder="1" applyAlignment="1">
      <alignment vertical="center"/>
    </xf>
    <xf numFmtId="179" fontId="103" fillId="62" borderId="0" xfId="32987" quotePrefix="1" applyNumberFormat="1" applyFont="1" applyFill="1" applyAlignment="1">
      <alignment horizontal="center" vertical="center"/>
    </xf>
    <xf numFmtId="0" fontId="103" fillId="62" borderId="34" xfId="0" applyFont="1" applyFill="1" applyBorder="1" applyAlignment="1">
      <alignment vertical="center"/>
    </xf>
    <xf numFmtId="179" fontId="103" fillId="62" borderId="34" xfId="32987" quotePrefix="1" applyNumberFormat="1" applyFont="1" applyFill="1" applyBorder="1" applyAlignment="1">
      <alignment horizontal="center" vertical="center"/>
    </xf>
    <xf numFmtId="178" fontId="103" fillId="62" borderId="32" xfId="0" applyNumberFormat="1" applyFont="1" applyFill="1" applyBorder="1" applyAlignment="1">
      <alignment horizontal="center" vertical="center"/>
    </xf>
    <xf numFmtId="178" fontId="103" fillId="62" borderId="34" xfId="0" applyNumberFormat="1" applyFont="1" applyFill="1" applyBorder="1" applyAlignment="1">
      <alignment horizontal="center" vertical="center"/>
    </xf>
    <xf numFmtId="179" fontId="103" fillId="62" borderId="34" xfId="32987" applyNumberFormat="1" applyFont="1" applyFill="1" applyBorder="1" applyAlignment="1">
      <alignment horizontal="center" vertical="center"/>
    </xf>
    <xf numFmtId="0" fontId="103" fillId="62" borderId="35" xfId="32987" applyFont="1" applyFill="1" applyBorder="1" applyAlignment="1">
      <alignment vertical="center"/>
    </xf>
    <xf numFmtId="179" fontId="103" fillId="62" borderId="35" xfId="32987" quotePrefix="1" applyNumberFormat="1" applyFont="1" applyFill="1" applyBorder="1" applyAlignment="1">
      <alignment horizontal="center" vertical="center"/>
    </xf>
    <xf numFmtId="179" fontId="103" fillId="62" borderId="0" xfId="32987" applyNumberFormat="1" applyFont="1" applyFill="1" applyAlignment="1">
      <alignment horizontal="center" vertical="center"/>
    </xf>
    <xf numFmtId="178" fontId="103" fillId="62" borderId="35" xfId="0" applyNumberFormat="1" applyFont="1" applyFill="1" applyBorder="1" applyAlignment="1">
      <alignment horizontal="center" vertical="center"/>
    </xf>
    <xf numFmtId="179" fontId="103" fillId="62" borderId="35" xfId="32987" applyNumberFormat="1" applyFont="1" applyFill="1" applyBorder="1" applyAlignment="1">
      <alignment horizontal="center" vertical="center"/>
    </xf>
    <xf numFmtId="0" fontId="103" fillId="62" borderId="35" xfId="0" applyFont="1" applyFill="1" applyBorder="1" applyAlignment="1">
      <alignment vertical="center"/>
    </xf>
    <xf numFmtId="179" fontId="103" fillId="65" borderId="35" xfId="32987" applyNumberFormat="1" applyFont="1" applyFill="1" applyBorder="1" applyAlignment="1">
      <alignment horizontal="center" vertical="center"/>
    </xf>
    <xf numFmtId="9" fontId="111" fillId="62" borderId="0" xfId="0" quotePrefix="1" applyNumberFormat="1" applyFont="1" applyFill="1" applyAlignment="1">
      <alignment horizontal="right" vertical="center" textRotation="180"/>
    </xf>
    <xf numFmtId="0" fontId="108" fillId="62" borderId="0" xfId="13043" applyFont="1" applyFill="1" applyAlignment="1">
      <alignment horizontal="left" vertical="center" wrapText="1"/>
    </xf>
    <xf numFmtId="0" fontId="114" fillId="62" borderId="0" xfId="0" applyFont="1" applyFill="1" applyAlignment="1">
      <alignment horizontal="left" vertical="center" wrapText="1"/>
    </xf>
    <xf numFmtId="0" fontId="117" fillId="63" borderId="0" xfId="0" applyFont="1" applyFill="1" applyAlignment="1">
      <alignment horizontal="left" vertical="top"/>
    </xf>
    <xf numFmtId="0" fontId="118" fillId="63" borderId="0" xfId="0" applyFont="1" applyFill="1" applyAlignment="1">
      <alignment horizontal="left" vertical="top"/>
    </xf>
    <xf numFmtId="0" fontId="101" fillId="62" borderId="0" xfId="0" applyFont="1" applyFill="1" applyAlignment="1">
      <alignment horizontal="left" vertical="top" wrapText="1"/>
    </xf>
    <xf numFmtId="0" fontId="119" fillId="63" borderId="0" xfId="0" applyFont="1" applyFill="1" applyAlignment="1">
      <alignment horizontal="left" vertical="center" wrapText="1"/>
    </xf>
    <xf numFmtId="0" fontId="108" fillId="62" borderId="0" xfId="13043" applyFont="1" applyFill="1" applyAlignment="1">
      <alignment vertical="center" wrapText="1"/>
    </xf>
    <xf numFmtId="0" fontId="114" fillId="62" borderId="0" xfId="0" applyFont="1" applyFill="1" applyAlignment="1">
      <alignment vertical="center" wrapText="1"/>
    </xf>
    <xf numFmtId="0" fontId="108" fillId="62" borderId="0" xfId="0" applyFont="1" applyFill="1" applyAlignment="1">
      <alignment vertical="top" wrapText="1"/>
    </xf>
    <xf numFmtId="0" fontId="116" fillId="62" borderId="0" xfId="0" applyFont="1" applyFill="1" applyAlignment="1">
      <alignment vertical="top" wrapText="1"/>
    </xf>
    <xf numFmtId="0" fontId="114" fillId="62" borderId="0" xfId="0" applyFont="1" applyFill="1" applyAlignment="1"/>
    <xf numFmtId="0" fontId="101" fillId="62" borderId="0" xfId="0" quotePrefix="1" applyFont="1" applyFill="1" applyAlignment="1">
      <alignment horizontal="center" vertical="center" wrapText="1"/>
    </xf>
    <xf numFmtId="4" fontId="4" fillId="0" borderId="0" xfId="0" applyNumberFormat="1" applyFont="1" applyAlignment="1"/>
    <xf numFmtId="0" fontId="6" fillId="0" borderId="0" xfId="0" applyFont="1" applyAlignme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 fontId="6" fillId="60" borderId="8" xfId="0" applyNumberFormat="1" applyFont="1" applyFill="1" applyBorder="1" applyAlignment="1">
      <alignment horizontal="center" wrapText="1"/>
    </xf>
    <xf numFmtId="4" fontId="6" fillId="60" borderId="4" xfId="0" applyNumberFormat="1" applyFont="1" applyFill="1" applyBorder="1" applyAlignment="1">
      <alignment horizontal="center" wrapText="1"/>
    </xf>
    <xf numFmtId="4" fontId="6" fillId="60" borderId="9" xfId="0" applyNumberFormat="1" applyFont="1" applyFill="1" applyBorder="1" applyAlignment="1">
      <alignment horizontal="center" wrapText="1"/>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xfId="33003" builtinId="3"/>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D1F2FF"/>
      <color rgb="FFF6E5DD"/>
      <color rgb="FFF24E49"/>
      <color rgb="FF1C355E"/>
      <color rgb="FFA1D0F9"/>
      <color rgb="FFF0F4F7"/>
      <color rgb="FF466BB4"/>
      <color rgb="FFAEB9BF"/>
      <color rgb="FFEC9B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14</xdr:col>
      <xdr:colOff>0</xdr:colOff>
      <xdr:row>11</xdr:row>
      <xdr:rowOff>259640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47625</xdr:colOff>
      <xdr:row>0</xdr:row>
      <xdr:rowOff>200710</xdr:rowOff>
    </xdr:from>
    <xdr:to>
      <xdr:col>12</xdr:col>
      <xdr:colOff>911403</xdr:colOff>
      <xdr:row>1</xdr:row>
      <xdr:rowOff>406780</xdr:rowOff>
    </xdr:to>
    <xdr:pic>
      <xdr:nvPicPr>
        <xdr:cNvPr id="4" name="Picture 3">
          <a:extLst>
            <a:ext uri="{FF2B5EF4-FFF2-40B4-BE49-F238E27FC236}">
              <a16:creationId xmlns:a16="http://schemas.microsoft.com/office/drawing/2014/main" id="{638CD3EA-CB3E-4259-84D7-BBE10E981E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92438" y="200710"/>
          <a:ext cx="1887715" cy="6804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Z49"/>
  <sheetViews>
    <sheetView showGridLines="0" tabSelected="1" zoomScale="80" zoomScaleNormal="80" workbookViewId="0">
      <selection activeCell="D14" sqref="D14"/>
    </sheetView>
  </sheetViews>
  <sheetFormatPr defaultColWidth="0" defaultRowHeight="14.25" zeroHeight="1"/>
  <cols>
    <col min="1" max="1" width="6.5703125" style="23" customWidth="1"/>
    <col min="2" max="2" width="4" style="23" customWidth="1"/>
    <col min="3" max="3" width="56" style="22" customWidth="1"/>
    <col min="4" max="4" width="31.140625" style="22" customWidth="1"/>
    <col min="5" max="5" width="1.5703125" style="22" customWidth="1"/>
    <col min="6" max="6" width="4.140625" style="22" customWidth="1"/>
    <col min="7" max="7" width="12.5703125" style="22" customWidth="1"/>
    <col min="8" max="8" width="46.140625" style="22" customWidth="1"/>
    <col min="9" max="9" width="18.42578125" style="22" customWidth="1"/>
    <col min="10" max="10" width="12.5703125" style="22" customWidth="1"/>
    <col min="11" max="11" width="41.85546875" style="22" customWidth="1"/>
    <col min="12" max="13" width="15.42578125" style="23" customWidth="1"/>
    <col min="14" max="14" width="8.28515625" style="23" customWidth="1"/>
    <col min="15" max="17" width="7.7109375" style="23" hidden="1" customWidth="1"/>
    <col min="18" max="18" width="20.5703125" style="23" hidden="1" customWidth="1"/>
    <col min="19" max="19" width="12.42578125" style="23" hidden="1" customWidth="1"/>
    <col min="20" max="20" width="7.7109375" style="23" hidden="1" customWidth="1"/>
    <col min="21" max="21" width="15.7109375" style="23" hidden="1" customWidth="1"/>
    <col min="22" max="24" width="7.7109375" style="23" hidden="1" customWidth="1"/>
    <col min="25" max="25" width="15.7109375" style="23" hidden="1" customWidth="1"/>
    <col min="26" max="26" width="10.85546875" style="23" hidden="1" customWidth="1"/>
    <col min="27" max="16384" width="7.7109375" style="23" hidden="1"/>
  </cols>
  <sheetData>
    <row r="1" spans="2:26" ht="37.5" customHeight="1">
      <c r="B1" s="21"/>
      <c r="C1" s="57" t="s">
        <v>0</v>
      </c>
    </row>
    <row r="2" spans="2:26" ht="37.5" customHeight="1">
      <c r="C2" s="24" t="s">
        <v>1</v>
      </c>
    </row>
    <row r="3" spans="2:26" ht="15">
      <c r="C3" s="24"/>
    </row>
    <row r="4" spans="2:26" ht="12" customHeight="1">
      <c r="B4" s="63"/>
      <c r="C4" s="64"/>
      <c r="D4" s="65"/>
      <c r="E4" s="65"/>
      <c r="F4" s="65"/>
      <c r="H4" s="25"/>
      <c r="K4" s="25"/>
    </row>
    <row r="5" spans="2:26" ht="30" customHeight="1">
      <c r="B5" s="63"/>
      <c r="C5" s="74" t="s">
        <v>2</v>
      </c>
      <c r="D5" s="75"/>
      <c r="E5" s="76"/>
      <c r="F5" s="76"/>
      <c r="G5" s="58"/>
      <c r="H5" s="59" t="s">
        <v>3</v>
      </c>
      <c r="I5" s="58"/>
      <c r="J5" s="58"/>
      <c r="K5" s="59" t="s">
        <v>4</v>
      </c>
      <c r="R5" s="24" t="s">
        <v>5</v>
      </c>
      <c r="U5" s="26" t="s">
        <v>6</v>
      </c>
      <c r="W5" s="24"/>
      <c r="Y5" s="24"/>
    </row>
    <row r="6" spans="2:26" ht="30" customHeight="1" thickBot="1">
      <c r="B6" s="63"/>
      <c r="C6" s="105" t="s">
        <v>7</v>
      </c>
      <c r="D6" s="106"/>
      <c r="E6" s="66"/>
      <c r="F6" s="66"/>
      <c r="L6" s="26" t="s">
        <v>8</v>
      </c>
      <c r="M6" s="26" t="s">
        <v>9</v>
      </c>
      <c r="P6" s="27"/>
      <c r="Y6" s="28"/>
      <c r="Z6" s="29">
        <v>67</v>
      </c>
    </row>
    <row r="7" spans="2:26" ht="30" customHeight="1" thickBot="1">
      <c r="B7" s="63"/>
      <c r="C7" s="67" t="s">
        <v>10</v>
      </c>
      <c r="D7" s="77"/>
      <c r="E7" s="78"/>
      <c r="F7" s="68"/>
      <c r="H7" s="43" t="s">
        <v>11</v>
      </c>
      <c r="I7" s="89">
        <f>IF($D$9&gt;69,0,MIN($D$10*4,U7))</f>
        <v>0</v>
      </c>
      <c r="J7" s="30"/>
      <c r="K7" s="43" t="s">
        <v>12</v>
      </c>
      <c r="L7" s="92">
        <f>M7/52</f>
        <v>0</v>
      </c>
      <c r="M7" s="97">
        <f>IF($D$9&gt;69,0,(VLOOKUP($D$9,'D&amp;TPD-Rates'!$B$11:$F$65,2,0))*I7/10000)</f>
        <v>0</v>
      </c>
      <c r="N7" s="31"/>
      <c r="P7" s="27"/>
      <c r="R7" s="23" t="s">
        <v>13</v>
      </c>
      <c r="S7" s="32">
        <v>1</v>
      </c>
      <c r="T7" s="27"/>
      <c r="U7" s="33">
        <v>1500000</v>
      </c>
      <c r="W7" s="27"/>
      <c r="Y7" s="34"/>
      <c r="Z7" s="35"/>
    </row>
    <row r="8" spans="2:26" ht="30" customHeight="1" thickBot="1">
      <c r="B8" s="63"/>
      <c r="C8" s="67" t="s">
        <v>14</v>
      </c>
      <c r="D8" s="77"/>
      <c r="E8" s="78"/>
      <c r="F8" s="68"/>
      <c r="H8" s="95" t="s">
        <v>15</v>
      </c>
      <c r="I8" s="96">
        <f>IF($D$9&gt;66,0,MIN($D$10*4,U7))*S8</f>
        <v>0</v>
      </c>
      <c r="J8" s="30"/>
      <c r="K8" s="95" t="s">
        <v>16</v>
      </c>
      <c r="L8" s="98">
        <f>M8/52</f>
        <v>0</v>
      </c>
      <c r="M8" s="99">
        <f>IF($D$9&gt;66,0,(VLOOKUP($D$9,'D&amp;TPD-Rates'!$B$11:$F$65,4,0))*I8/10000)</f>
        <v>0</v>
      </c>
      <c r="N8" s="31"/>
      <c r="P8" s="27"/>
      <c r="R8" s="23" t="s">
        <v>17</v>
      </c>
      <c r="S8" s="32">
        <f>IF(D9=61,0.9,IF(D9=62,0.8,IF(D9=63,0.7,IF(D9=64,0.6,IF(D9=65,0.5,IF(D9=66,0.4,IF(D9&gt;66,0,1)))))))</f>
        <v>0</v>
      </c>
      <c r="T8" s="27"/>
      <c r="W8" s="27"/>
      <c r="Y8" s="34"/>
      <c r="Z8" s="36"/>
    </row>
    <row r="9" spans="2:26" ht="30" customHeight="1" thickBot="1">
      <c r="B9" s="63"/>
      <c r="C9" s="67" t="s">
        <v>18</v>
      </c>
      <c r="D9" s="79" t="str">
        <f>IF(D7="","",ROUNDDOWN(SUM(D7-D8)/365.24,0))</f>
        <v/>
      </c>
      <c r="E9" s="80"/>
      <c r="F9" s="69"/>
      <c r="H9" s="62" t="s">
        <v>19</v>
      </c>
      <c r="I9" s="89">
        <f>IF(D9&gt;69,0,D13)</f>
        <v>0</v>
      </c>
      <c r="J9" s="30"/>
      <c r="K9" s="85" t="s">
        <v>20</v>
      </c>
      <c r="L9" s="93">
        <f>M9/52</f>
        <v>0</v>
      </c>
      <c r="M9" s="94">
        <f>M8+M7</f>
        <v>0</v>
      </c>
      <c r="N9" s="37"/>
      <c r="P9" s="27"/>
      <c r="R9" s="23" t="s">
        <v>21</v>
      </c>
      <c r="S9" s="23">
        <v>5000000</v>
      </c>
      <c r="T9" s="32"/>
      <c r="U9" s="32"/>
      <c r="W9" s="27"/>
    </row>
    <row r="10" spans="2:26" ht="30" customHeight="1" thickBot="1">
      <c r="B10" s="63"/>
      <c r="C10" s="67" t="s">
        <v>22</v>
      </c>
      <c r="D10" s="81"/>
      <c r="E10" s="78"/>
      <c r="F10" s="70"/>
      <c r="H10" s="90" t="s">
        <v>23</v>
      </c>
      <c r="I10" s="91">
        <f>IF(D9&gt;66,0,D14)</f>
        <v>0</v>
      </c>
      <c r="J10" s="30"/>
      <c r="N10" s="102"/>
      <c r="P10" s="27"/>
      <c r="R10" s="23" t="s">
        <v>6</v>
      </c>
      <c r="S10" s="38">
        <f>U7</f>
        <v>1500000</v>
      </c>
      <c r="W10" s="27"/>
    </row>
    <row r="11" spans="2:26" ht="39.75" customHeight="1">
      <c r="B11" s="63"/>
      <c r="C11" s="65"/>
      <c r="D11" s="65"/>
      <c r="E11" s="65"/>
      <c r="F11" s="71"/>
      <c r="H11" s="114" t="str">
        <f>IF(S13&gt;0,CONCATENATE("Due to your Salary level, you are eligible to apply for additional ",U13,". Evidence of good health is required."," ")," ")</f>
        <v xml:space="preserve"> </v>
      </c>
      <c r="I11" s="114"/>
      <c r="J11" s="30"/>
      <c r="K11" s="88" t="s">
        <v>24</v>
      </c>
      <c r="L11" s="92">
        <f t="shared" ref="L11:L13" si="0">M11/52</f>
        <v>0</v>
      </c>
      <c r="M11" s="97">
        <f>IF($D$9&gt;69,0,(VLOOKUP($D$9,'D&amp;TPD-Rates'!$B$11:$F$65,2,0))*I9/10000)</f>
        <v>0</v>
      </c>
      <c r="N11" s="102"/>
      <c r="O11" s="39"/>
      <c r="R11" s="23" t="s">
        <v>25</v>
      </c>
      <c r="S11" s="40">
        <v>0</v>
      </c>
      <c r="W11" s="27"/>
    </row>
    <row r="12" spans="2:26" ht="30" customHeight="1" thickBot="1">
      <c r="B12" s="63"/>
      <c r="C12" s="108" t="s">
        <v>26</v>
      </c>
      <c r="D12" s="108"/>
      <c r="E12" s="68"/>
      <c r="F12" s="71"/>
      <c r="G12" s="24"/>
      <c r="H12" s="43" t="s">
        <v>27</v>
      </c>
      <c r="I12" s="87">
        <f>I7+I9</f>
        <v>0</v>
      </c>
      <c r="K12" s="100" t="s">
        <v>28</v>
      </c>
      <c r="L12" s="98">
        <f t="shared" si="0"/>
        <v>0</v>
      </c>
      <c r="M12" s="99">
        <f>IF($D$9&gt;66,0,(VLOOKUP($D$9,'D&amp;TPD-Rates'!$B$11:$F$65,4,0))*I10/10000)</f>
        <v>0</v>
      </c>
      <c r="N12" s="41"/>
      <c r="R12" s="23" t="s">
        <v>29</v>
      </c>
      <c r="S12" s="42">
        <f>ROUND(IF(D9&gt;Z6-1,0,MIN(D10*4,S9)*S8),0)</f>
        <v>0</v>
      </c>
    </row>
    <row r="13" spans="2:26" ht="30" customHeight="1" thickBot="1">
      <c r="B13" s="63"/>
      <c r="C13" s="72" t="s">
        <v>19</v>
      </c>
      <c r="D13" s="82"/>
      <c r="E13" s="83"/>
      <c r="F13" s="73"/>
      <c r="H13" s="85" t="s">
        <v>30</v>
      </c>
      <c r="I13" s="86">
        <f>I8+I10</f>
        <v>0</v>
      </c>
      <c r="K13" s="90" t="s">
        <v>31</v>
      </c>
      <c r="L13" s="93">
        <f t="shared" si="0"/>
        <v>0</v>
      </c>
      <c r="M13" s="94">
        <f>M12+M11</f>
        <v>0</v>
      </c>
      <c r="N13" s="44"/>
      <c r="R13" s="23" t="s">
        <v>32</v>
      </c>
      <c r="S13" s="45">
        <f>ROUND(S12-I8,0)</f>
        <v>0</v>
      </c>
      <c r="U13" s="23" t="str">
        <f>IF(S13&gt;0,CONCATENATE(" TPD cover of $",S13)," ")</f>
        <v xml:space="preserve"> </v>
      </c>
    </row>
    <row r="14" spans="2:26" ht="30" customHeight="1" thickBot="1">
      <c r="B14" s="63"/>
      <c r="C14" s="72" t="s">
        <v>23</v>
      </c>
      <c r="D14" s="82"/>
      <c r="E14" s="83"/>
      <c r="F14" s="73"/>
      <c r="J14" s="30"/>
      <c r="N14" s="22"/>
      <c r="S14" s="27"/>
    </row>
    <row r="15" spans="2:26" ht="30" customHeight="1">
      <c r="B15" s="73"/>
      <c r="C15" s="63"/>
      <c r="D15" s="63"/>
      <c r="E15" s="63"/>
      <c r="F15" s="73"/>
      <c r="G15" s="24"/>
      <c r="H15" s="43" t="s">
        <v>33</v>
      </c>
      <c r="I15" s="84">
        <f>L17</f>
        <v>0</v>
      </c>
      <c r="J15" s="23"/>
      <c r="K15" s="43" t="s">
        <v>34</v>
      </c>
      <c r="L15" s="92">
        <f>M15/52</f>
        <v>0</v>
      </c>
      <c r="M15" s="87">
        <f>M7+M11</f>
        <v>0</v>
      </c>
      <c r="S15" s="27"/>
    </row>
    <row r="16" spans="2:26" ht="30" customHeight="1" thickBot="1">
      <c r="B16" s="63"/>
      <c r="C16" s="63"/>
      <c r="D16" s="63"/>
      <c r="E16" s="63"/>
      <c r="F16" s="63"/>
      <c r="G16" s="24"/>
      <c r="H16" s="85" t="s">
        <v>35</v>
      </c>
      <c r="I16" s="86">
        <f>M17</f>
        <v>0</v>
      </c>
      <c r="J16" s="46"/>
      <c r="K16" s="95" t="s">
        <v>36</v>
      </c>
      <c r="L16" s="98">
        <f>M16/52</f>
        <v>0</v>
      </c>
      <c r="M16" s="101">
        <f>M8+M12</f>
        <v>0</v>
      </c>
      <c r="R16" s="47"/>
      <c r="S16" s="27"/>
      <c r="T16" s="47"/>
    </row>
    <row r="17" spans="2:19" ht="30" customHeight="1" thickBot="1">
      <c r="C17" s="23"/>
      <c r="D17" s="23"/>
      <c r="E17" s="23"/>
      <c r="F17" s="23"/>
      <c r="G17" s="23"/>
      <c r="J17" s="46"/>
      <c r="K17" s="85" t="s">
        <v>37</v>
      </c>
      <c r="L17" s="93">
        <f>M17/52</f>
        <v>0</v>
      </c>
      <c r="M17" s="86">
        <f>M15+M16</f>
        <v>0</v>
      </c>
      <c r="S17" s="27"/>
    </row>
    <row r="18" spans="2:19" ht="27.75" customHeight="1">
      <c r="C18" s="48"/>
      <c r="D18" s="48"/>
      <c r="E18" s="48"/>
      <c r="F18" s="48"/>
      <c r="H18" s="107" t="s">
        <v>38</v>
      </c>
      <c r="I18" s="107"/>
      <c r="J18" s="46"/>
      <c r="N18" s="30"/>
    </row>
    <row r="19" spans="2:19">
      <c r="C19" s="48"/>
      <c r="D19" s="48"/>
      <c r="E19" s="48"/>
      <c r="F19" s="48"/>
      <c r="H19" s="107" t="s">
        <v>39</v>
      </c>
      <c r="I19" s="107"/>
      <c r="J19" s="23"/>
      <c r="N19" s="30"/>
    </row>
    <row r="20" spans="2:19" ht="42.75" customHeight="1">
      <c r="C20" s="48"/>
      <c r="D20" s="48"/>
      <c r="E20" s="48"/>
      <c r="F20" s="48"/>
      <c r="H20" s="107" t="str">
        <f>IF(S13&gt;0,"3. Should you wish to apply for Standard Cover above the Automatic Acceptance Levels please contact Australian Retirement Trust on 13 11 55 for details on how to proceed."," ")</f>
        <v xml:space="preserve"> </v>
      </c>
      <c r="I20" s="107"/>
      <c r="J20" s="46"/>
      <c r="K20" s="49"/>
      <c r="L20" s="49"/>
      <c r="M20" s="49"/>
      <c r="N20" s="49"/>
    </row>
    <row r="21" spans="2:19">
      <c r="C21" s="48"/>
      <c r="D21" s="48"/>
      <c r="E21" s="48"/>
      <c r="F21" s="48"/>
      <c r="J21" s="46"/>
      <c r="K21" s="49"/>
      <c r="L21" s="49"/>
      <c r="M21" s="49"/>
      <c r="N21" s="49"/>
    </row>
    <row r="22" spans="2:19">
      <c r="C22" s="60" t="s">
        <v>40</v>
      </c>
      <c r="D22" s="48"/>
      <c r="E22" s="48"/>
      <c r="F22" s="48"/>
      <c r="H22" s="50"/>
      <c r="I22" s="50"/>
      <c r="J22" s="46"/>
      <c r="K22" s="49"/>
      <c r="L22" s="49"/>
      <c r="M22" s="49"/>
      <c r="N22" s="49"/>
    </row>
    <row r="23" spans="2:19" ht="80.25" customHeight="1">
      <c r="C23" s="111" t="s">
        <v>41</v>
      </c>
      <c r="D23" s="112"/>
      <c r="E23" s="112"/>
      <c r="F23" s="112"/>
      <c r="G23" s="112"/>
      <c r="H23" s="112"/>
      <c r="I23" s="112"/>
      <c r="J23" s="113"/>
      <c r="K23" s="49"/>
      <c r="L23" s="49"/>
      <c r="M23" s="49"/>
      <c r="N23" s="49"/>
    </row>
    <row r="24" spans="2:19" s="53" customFormat="1" ht="30" customHeight="1">
      <c r="B24" s="23"/>
      <c r="C24" s="61" t="s">
        <v>42</v>
      </c>
      <c r="D24" s="51"/>
      <c r="E24" s="51"/>
      <c r="F24" s="51"/>
      <c r="G24" s="51"/>
      <c r="H24" s="52"/>
      <c r="I24" s="51"/>
      <c r="J24" s="51"/>
      <c r="K24" s="51"/>
      <c r="L24" s="51"/>
      <c r="M24" s="52"/>
    </row>
    <row r="25" spans="2:19" s="53" customFormat="1" ht="21" customHeight="1">
      <c r="C25" s="103" t="s">
        <v>43</v>
      </c>
      <c r="D25" s="104"/>
      <c r="E25" s="104"/>
      <c r="F25" s="104"/>
      <c r="G25" s="104"/>
      <c r="H25" s="104"/>
      <c r="I25" s="104"/>
      <c r="J25" s="104"/>
      <c r="K25" s="54"/>
      <c r="L25" s="54"/>
      <c r="M25" s="52"/>
    </row>
    <row r="26" spans="2:19" s="53" customFormat="1" ht="42" customHeight="1">
      <c r="C26" s="109" t="s">
        <v>44</v>
      </c>
      <c r="D26" s="110"/>
      <c r="E26" s="110"/>
      <c r="F26" s="110"/>
      <c r="G26" s="110"/>
      <c r="H26" s="110"/>
      <c r="I26" s="110"/>
      <c r="J26" s="110"/>
      <c r="K26" s="55"/>
      <c r="L26" s="55"/>
      <c r="M26" s="52"/>
    </row>
    <row r="27" spans="2:19" s="56" customFormat="1" ht="37.5" customHeight="1">
      <c r="C27" s="109" t="s">
        <v>45</v>
      </c>
      <c r="D27" s="110"/>
      <c r="E27" s="110"/>
      <c r="F27" s="110"/>
      <c r="G27" s="110"/>
      <c r="H27" s="110"/>
      <c r="I27" s="110"/>
      <c r="J27" s="110"/>
      <c r="K27" s="55"/>
      <c r="L27" s="55"/>
      <c r="M27" s="50"/>
    </row>
    <row r="28" spans="2:19" s="56" customFormat="1" ht="27.75" customHeight="1">
      <c r="C28" s="103" t="s">
        <v>46</v>
      </c>
      <c r="D28" s="104"/>
      <c r="E28" s="104"/>
      <c r="F28" s="104"/>
      <c r="G28" s="104"/>
      <c r="H28" s="104"/>
      <c r="I28" s="104"/>
      <c r="J28" s="104"/>
      <c r="K28" s="54"/>
      <c r="L28" s="54"/>
      <c r="M28" s="50"/>
    </row>
    <row r="29" spans="2:19" s="56" customFormat="1" ht="18" customHeight="1">
      <c r="C29" s="50"/>
      <c r="D29" s="50"/>
      <c r="E29" s="50"/>
      <c r="F29" s="50"/>
      <c r="G29" s="50"/>
      <c r="H29" s="50"/>
      <c r="I29" s="50"/>
      <c r="J29" s="50"/>
      <c r="K29" s="50"/>
      <c r="L29" s="50"/>
      <c r="M29" s="50"/>
    </row>
    <row r="30" spans="2:19" s="56" customFormat="1" ht="18" hidden="1" customHeight="1">
      <c r="C30" s="50"/>
      <c r="D30" s="50"/>
      <c r="E30" s="50"/>
      <c r="F30" s="50"/>
      <c r="G30" s="50"/>
      <c r="H30" s="50"/>
      <c r="I30" s="50"/>
      <c r="J30" s="50"/>
      <c r="K30" s="50"/>
      <c r="L30" s="50"/>
    </row>
    <row r="46"/>
    <row r="47"/>
    <row r="48"/>
    <row r="49"/>
  </sheetData>
  <sheetProtection algorithmName="SHA-512" hashValue="0y8MC1uurV2mFzZIOSb4In99XeBbVCC4vq2d5KxDeq4r4laUl3Bql+L+aCKPaE5aIek1pC4VuBp1c19Sk5js4Q==" saltValue="ZQ2kMv2ASf4StH52JdbPQA==" spinCount="100000" sheet="1" selectLockedCells="1"/>
  <mergeCells count="12">
    <mergeCell ref="N10:N11"/>
    <mergeCell ref="C28:J28"/>
    <mergeCell ref="C25:J25"/>
    <mergeCell ref="C6:D6"/>
    <mergeCell ref="H18:I18"/>
    <mergeCell ref="C12:D12"/>
    <mergeCell ref="C27:J27"/>
    <mergeCell ref="C26:J26"/>
    <mergeCell ref="C23:J23"/>
    <mergeCell ref="H11:I11"/>
    <mergeCell ref="H20:I20"/>
    <mergeCell ref="H19:I19"/>
  </mergeCells>
  <conditionalFormatting sqref="N12">
    <cfRule type="expression" dxfId="5" priority="1">
      <formula>A13="yes"</formula>
    </cfRule>
    <cfRule type="expression" dxfId="4" priority="2" stopIfTrue="1">
      <formula>"d14=""yes"""</formula>
    </cfRule>
  </conditionalFormatting>
  <conditionalFormatting sqref="N9">
    <cfRule type="expression" dxfId="3" priority="11">
      <formula>A10="yes"</formula>
    </cfRule>
    <cfRule type="expression" dxfId="2" priority="12" stopIfTrue="1">
      <formula>"d14=""yes"""</formula>
    </cfRule>
  </conditionalFormatting>
  <conditionalFormatting sqref="N10">
    <cfRule type="expression" dxfId="1" priority="7">
      <formula>A11="yes"</formula>
    </cfRule>
    <cfRule type="expression" dxfId="0" priority="8" stopIfTrue="1">
      <formula>"d14=""yes"""</formula>
    </cfRule>
  </conditionalFormatting>
  <dataValidations count="1">
    <dataValidation type="list" allowBlank="1" showInputMessage="1" showErrorMessage="1" sqref="F10" xr:uid="{00000000-0002-0000-0000-000000000000}">
      <formula1>$S$4:$S$5</formula1>
    </dataValidation>
  </dataValidations>
  <pageMargins left="0.7" right="0.7" top="0.75" bottom="0.75" header="0.3" footer="0.3"/>
  <pageSetup paperSize="9" orientation="portrait" r:id="rId1"/>
  <ignoredErrors>
    <ignoredError sqref="D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2"/>
  <sheetViews>
    <sheetView topLeftCell="A34" workbookViewId="0">
      <selection activeCell="J53" sqref="J53"/>
    </sheetView>
  </sheetViews>
  <sheetFormatPr defaultColWidth="12.7109375" defaultRowHeight="12.75"/>
  <cols>
    <col min="1" max="1" width="3.140625" style="5" customWidth="1"/>
    <col min="2" max="2" width="8.140625" style="5" customWidth="1"/>
    <col min="3" max="3" width="10.5703125" style="1" bestFit="1" customWidth="1"/>
    <col min="4" max="4" width="10" style="1" customWidth="1"/>
    <col min="5" max="6" width="10.5703125" style="1" bestFit="1" customWidth="1"/>
    <col min="7" max="16384" width="12.7109375" style="6"/>
  </cols>
  <sheetData>
    <row r="1" spans="1:13">
      <c r="A1" s="9"/>
      <c r="B1" s="4"/>
      <c r="D1" s="2"/>
    </row>
    <row r="2" spans="1:13">
      <c r="B2" s="4"/>
      <c r="E2" s="115"/>
      <c r="F2" s="116"/>
    </row>
    <row r="3" spans="1:13">
      <c r="B3" s="5" t="s">
        <v>47</v>
      </c>
    </row>
    <row r="4" spans="1:13">
      <c r="C4" s="5"/>
      <c r="D4" s="5"/>
      <c r="E4" s="5"/>
      <c r="F4" s="5"/>
    </row>
    <row r="5" spans="1:13" ht="16.5" customHeight="1">
      <c r="D5" s="3"/>
      <c r="E5" s="3"/>
      <c r="F5" s="3"/>
    </row>
    <row r="6" spans="1:13">
      <c r="D6" s="3"/>
      <c r="E6" s="3"/>
      <c r="F6" s="3"/>
    </row>
    <row r="7" spans="1:13">
      <c r="D7" s="3"/>
      <c r="E7" s="3"/>
      <c r="F7" s="3"/>
      <c r="M7" s="15"/>
    </row>
    <row r="8" spans="1:13" ht="13.5" thickBot="1">
      <c r="B8" s="4"/>
      <c r="D8" s="3"/>
      <c r="E8" s="3"/>
      <c r="F8" s="3"/>
    </row>
    <row r="9" spans="1:13" ht="15.75" customHeight="1">
      <c r="B9" s="117" t="s">
        <v>48</v>
      </c>
      <c r="C9" s="119" t="s">
        <v>49</v>
      </c>
      <c r="D9" s="120"/>
      <c r="E9" s="121" t="s">
        <v>50</v>
      </c>
      <c r="F9" s="120"/>
      <c r="L9" s="16"/>
      <c r="M9" s="16"/>
    </row>
    <row r="10" spans="1:13" ht="13.5" thickBot="1">
      <c r="B10" s="118"/>
      <c r="C10" s="13" t="s">
        <v>51</v>
      </c>
      <c r="D10" s="11" t="s">
        <v>52</v>
      </c>
      <c r="E10" s="11" t="s">
        <v>51</v>
      </c>
      <c r="F10" s="11" t="s">
        <v>52</v>
      </c>
    </row>
    <row r="11" spans="1:13" ht="15">
      <c r="A11" s="6"/>
      <c r="B11" s="7">
        <v>15</v>
      </c>
      <c r="C11" s="18">
        <v>2.9</v>
      </c>
      <c r="D11" s="18">
        <v>2.9</v>
      </c>
      <c r="E11" s="18">
        <v>0.89999999999999991</v>
      </c>
      <c r="F11" s="18">
        <v>0.89999999999999991</v>
      </c>
      <c r="G11" s="19"/>
      <c r="H11" s="19"/>
    </row>
    <row r="12" spans="1:13" ht="15">
      <c r="A12" s="6"/>
      <c r="B12" s="8">
        <v>16</v>
      </c>
      <c r="C12" s="18">
        <v>3.3000000000000003</v>
      </c>
      <c r="D12" s="18">
        <v>3.3000000000000003</v>
      </c>
      <c r="E12" s="18">
        <v>1</v>
      </c>
      <c r="F12" s="18">
        <v>1</v>
      </c>
      <c r="G12" s="19"/>
      <c r="H12" s="19"/>
    </row>
    <row r="13" spans="1:13" ht="15">
      <c r="A13" s="6"/>
      <c r="B13" s="8">
        <v>17</v>
      </c>
      <c r="C13" s="18">
        <v>3.7</v>
      </c>
      <c r="D13" s="18">
        <v>3.7</v>
      </c>
      <c r="E13" s="18">
        <v>1.1000000000000001</v>
      </c>
      <c r="F13" s="18">
        <v>1.1000000000000001</v>
      </c>
      <c r="G13" s="19"/>
      <c r="H13" s="19"/>
    </row>
    <row r="14" spans="1:13" ht="15">
      <c r="A14" s="6"/>
      <c r="B14" s="8">
        <v>18</v>
      </c>
      <c r="C14" s="18">
        <v>3.8</v>
      </c>
      <c r="D14" s="18">
        <v>3.8</v>
      </c>
      <c r="E14" s="18">
        <v>1.1000000000000001</v>
      </c>
      <c r="F14" s="18">
        <v>1.1000000000000001</v>
      </c>
      <c r="G14" s="19"/>
      <c r="H14" s="19"/>
    </row>
    <row r="15" spans="1:13" ht="15">
      <c r="A15" s="6"/>
      <c r="B15" s="8">
        <v>19</v>
      </c>
      <c r="C15" s="18">
        <v>3.5999999999999996</v>
      </c>
      <c r="D15" s="18">
        <v>3.5999999999999996</v>
      </c>
      <c r="E15" s="18">
        <v>0.89999999999999991</v>
      </c>
      <c r="F15" s="18">
        <v>0.89999999999999991</v>
      </c>
      <c r="G15" s="19"/>
      <c r="H15" s="19"/>
    </row>
    <row r="16" spans="1:13" ht="15">
      <c r="A16" s="6"/>
      <c r="B16" s="8">
        <v>20</v>
      </c>
      <c r="C16" s="18">
        <v>3.2</v>
      </c>
      <c r="D16" s="18">
        <v>3.2</v>
      </c>
      <c r="E16" s="18">
        <v>0.89999999999999991</v>
      </c>
      <c r="F16" s="18">
        <v>0.89999999999999991</v>
      </c>
      <c r="G16" s="19"/>
      <c r="H16" s="19"/>
    </row>
    <row r="17" spans="1:8" ht="15">
      <c r="A17" s="6"/>
      <c r="B17" s="8">
        <v>21</v>
      </c>
      <c r="C17" s="18">
        <v>3</v>
      </c>
      <c r="D17" s="18">
        <v>3</v>
      </c>
      <c r="E17" s="18">
        <v>0.89999999999999991</v>
      </c>
      <c r="F17" s="18">
        <v>0.89999999999999991</v>
      </c>
      <c r="G17" s="19"/>
      <c r="H17" s="19"/>
    </row>
    <row r="18" spans="1:8" ht="15">
      <c r="A18" s="6"/>
      <c r="B18" s="8">
        <v>22</v>
      </c>
      <c r="C18" s="18">
        <v>2.7</v>
      </c>
      <c r="D18" s="18">
        <v>2.7</v>
      </c>
      <c r="E18" s="18">
        <v>0.8</v>
      </c>
      <c r="F18" s="18">
        <v>0.8</v>
      </c>
      <c r="G18" s="19"/>
      <c r="H18" s="19"/>
    </row>
    <row r="19" spans="1:8" ht="15">
      <c r="A19" s="6"/>
      <c r="B19" s="8">
        <v>23</v>
      </c>
      <c r="C19" s="18">
        <v>2.6</v>
      </c>
      <c r="D19" s="18">
        <v>2.6</v>
      </c>
      <c r="E19" s="18">
        <v>0.6</v>
      </c>
      <c r="F19" s="18">
        <v>0.6</v>
      </c>
      <c r="G19" s="19"/>
      <c r="H19" s="19"/>
    </row>
    <row r="20" spans="1:8" ht="15">
      <c r="A20" s="6"/>
      <c r="B20" s="8">
        <v>24</v>
      </c>
      <c r="C20" s="18">
        <v>2.4</v>
      </c>
      <c r="D20" s="18">
        <v>2.4</v>
      </c>
      <c r="E20" s="18">
        <v>0.70000000000000007</v>
      </c>
      <c r="F20" s="18">
        <v>0.70000000000000007</v>
      </c>
      <c r="G20" s="19"/>
      <c r="H20" s="19"/>
    </row>
    <row r="21" spans="1:8" ht="15">
      <c r="A21" s="6"/>
      <c r="B21" s="8">
        <v>25</v>
      </c>
      <c r="C21" s="18">
        <v>2.4</v>
      </c>
      <c r="D21" s="18">
        <v>2.4</v>
      </c>
      <c r="E21" s="18">
        <v>0.5</v>
      </c>
      <c r="F21" s="18">
        <v>0.5</v>
      </c>
      <c r="G21" s="19"/>
      <c r="H21" s="19"/>
    </row>
    <row r="22" spans="1:8" ht="15">
      <c r="A22" s="6"/>
      <c r="B22" s="8">
        <v>26</v>
      </c>
      <c r="C22" s="18">
        <v>2.3000000000000003</v>
      </c>
      <c r="D22" s="18">
        <v>2.3000000000000003</v>
      </c>
      <c r="E22" s="18">
        <v>0.5</v>
      </c>
      <c r="F22" s="18">
        <v>0.5</v>
      </c>
      <c r="G22" s="19"/>
      <c r="H22" s="19"/>
    </row>
    <row r="23" spans="1:8" ht="15">
      <c r="A23" s="6"/>
      <c r="B23" s="8">
        <v>27</v>
      </c>
      <c r="C23" s="18">
        <v>2.3000000000000003</v>
      </c>
      <c r="D23" s="18">
        <v>2.3000000000000003</v>
      </c>
      <c r="E23" s="18">
        <v>0.5</v>
      </c>
      <c r="F23" s="18">
        <v>0.5</v>
      </c>
      <c r="G23" s="19"/>
      <c r="H23" s="19"/>
    </row>
    <row r="24" spans="1:8" ht="15">
      <c r="A24" s="6"/>
      <c r="B24" s="8">
        <v>28</v>
      </c>
      <c r="C24" s="18">
        <v>2.3000000000000003</v>
      </c>
      <c r="D24" s="18">
        <v>2.3000000000000003</v>
      </c>
      <c r="E24" s="18">
        <v>0.5</v>
      </c>
      <c r="F24" s="18">
        <v>0.5</v>
      </c>
      <c r="G24" s="19"/>
      <c r="H24" s="19"/>
    </row>
    <row r="25" spans="1:8" ht="15">
      <c r="A25" s="6"/>
      <c r="B25" s="8">
        <v>29</v>
      </c>
      <c r="C25" s="18">
        <v>2.4</v>
      </c>
      <c r="D25" s="18">
        <v>2.4</v>
      </c>
      <c r="E25" s="18">
        <v>0.6</v>
      </c>
      <c r="F25" s="18">
        <v>0.6</v>
      </c>
      <c r="G25" s="19"/>
      <c r="H25" s="19"/>
    </row>
    <row r="26" spans="1:8" ht="15">
      <c r="A26" s="6"/>
      <c r="B26" s="8">
        <v>30</v>
      </c>
      <c r="C26" s="18">
        <v>2.4</v>
      </c>
      <c r="D26" s="18">
        <v>2.4</v>
      </c>
      <c r="E26" s="18">
        <v>0.6</v>
      </c>
      <c r="F26" s="18">
        <v>0.6</v>
      </c>
      <c r="G26" s="19"/>
      <c r="H26" s="19"/>
    </row>
    <row r="27" spans="1:8" ht="15">
      <c r="A27" s="6"/>
      <c r="B27" s="8">
        <v>31</v>
      </c>
      <c r="C27" s="18">
        <v>2.4</v>
      </c>
      <c r="D27" s="18">
        <v>2.4</v>
      </c>
      <c r="E27" s="18">
        <v>0.8</v>
      </c>
      <c r="F27" s="18">
        <v>0.8</v>
      </c>
      <c r="G27" s="19"/>
      <c r="H27" s="19"/>
    </row>
    <row r="28" spans="1:8" ht="15">
      <c r="A28" s="6"/>
      <c r="B28" s="8">
        <v>32</v>
      </c>
      <c r="C28" s="18">
        <v>2.5</v>
      </c>
      <c r="D28" s="18">
        <v>2.5</v>
      </c>
      <c r="E28" s="18">
        <v>0.89999999999999991</v>
      </c>
      <c r="F28" s="18">
        <v>0.89999999999999991</v>
      </c>
      <c r="G28" s="19"/>
      <c r="H28" s="19"/>
    </row>
    <row r="29" spans="1:8" ht="15">
      <c r="A29" s="6"/>
      <c r="B29" s="8">
        <v>33</v>
      </c>
      <c r="C29" s="18">
        <v>2.7</v>
      </c>
      <c r="D29" s="18">
        <v>2.7</v>
      </c>
      <c r="E29" s="18">
        <v>1.1000000000000001</v>
      </c>
      <c r="F29" s="18">
        <v>1.1000000000000001</v>
      </c>
      <c r="G29" s="19"/>
      <c r="H29" s="19"/>
    </row>
    <row r="30" spans="1:8" ht="15">
      <c r="A30" s="6"/>
      <c r="B30" s="8">
        <v>34</v>
      </c>
      <c r="C30" s="18">
        <v>2.8000000000000003</v>
      </c>
      <c r="D30" s="18">
        <v>2.8000000000000003</v>
      </c>
      <c r="E30" s="18">
        <v>1.1000000000000001</v>
      </c>
      <c r="F30" s="18">
        <v>1.1000000000000001</v>
      </c>
      <c r="G30" s="19"/>
      <c r="H30" s="19"/>
    </row>
    <row r="31" spans="1:8" ht="15">
      <c r="A31" s="6"/>
      <c r="B31" s="8">
        <v>35</v>
      </c>
      <c r="C31" s="18">
        <v>2.9</v>
      </c>
      <c r="D31" s="18">
        <v>2.9</v>
      </c>
      <c r="E31" s="18">
        <v>1.3</v>
      </c>
      <c r="F31" s="18">
        <v>1.3</v>
      </c>
      <c r="G31" s="19"/>
      <c r="H31" s="19"/>
    </row>
    <row r="32" spans="1:8" ht="15">
      <c r="A32" s="6"/>
      <c r="B32" s="8">
        <v>36</v>
      </c>
      <c r="C32" s="18">
        <v>3.1</v>
      </c>
      <c r="D32" s="18">
        <v>3.1</v>
      </c>
      <c r="E32" s="18">
        <v>1.4000000000000001</v>
      </c>
      <c r="F32" s="18">
        <v>1.4000000000000001</v>
      </c>
      <c r="G32" s="19"/>
      <c r="H32" s="19"/>
    </row>
    <row r="33" spans="1:8" ht="15">
      <c r="A33" s="6"/>
      <c r="B33" s="8">
        <v>37</v>
      </c>
      <c r="C33" s="18">
        <v>3.4000000000000004</v>
      </c>
      <c r="D33" s="18">
        <v>3.4000000000000004</v>
      </c>
      <c r="E33" s="18">
        <v>1.7000000000000002</v>
      </c>
      <c r="F33" s="18">
        <v>1.7000000000000002</v>
      </c>
      <c r="G33" s="19"/>
      <c r="H33" s="19"/>
    </row>
    <row r="34" spans="1:8" ht="15">
      <c r="A34" s="6"/>
      <c r="B34" s="8">
        <v>38</v>
      </c>
      <c r="C34" s="18">
        <v>3.7</v>
      </c>
      <c r="D34" s="18">
        <v>3.7</v>
      </c>
      <c r="E34" s="18">
        <v>1.9</v>
      </c>
      <c r="F34" s="18">
        <v>1.9</v>
      </c>
      <c r="G34" s="19"/>
      <c r="H34" s="19"/>
    </row>
    <row r="35" spans="1:8" ht="15">
      <c r="A35" s="6"/>
      <c r="B35" s="8">
        <v>39</v>
      </c>
      <c r="C35" s="18">
        <v>4.0999999999999996</v>
      </c>
      <c r="D35" s="18">
        <v>4.0999999999999996</v>
      </c>
      <c r="E35" s="18">
        <v>2.1</v>
      </c>
      <c r="F35" s="18">
        <v>2.1</v>
      </c>
      <c r="G35" s="19"/>
      <c r="H35" s="19"/>
    </row>
    <row r="36" spans="1:8" ht="15">
      <c r="A36" s="6"/>
      <c r="B36" s="8">
        <v>40</v>
      </c>
      <c r="C36" s="18">
        <v>4.4000000000000004</v>
      </c>
      <c r="D36" s="18">
        <v>4.4000000000000004</v>
      </c>
      <c r="E36" s="18">
        <v>2.5</v>
      </c>
      <c r="F36" s="18">
        <v>2.5</v>
      </c>
      <c r="G36" s="19"/>
      <c r="H36" s="19"/>
    </row>
    <row r="37" spans="1:8" ht="15">
      <c r="A37" s="6"/>
      <c r="B37" s="8">
        <v>41</v>
      </c>
      <c r="C37" s="18">
        <v>4.8</v>
      </c>
      <c r="D37" s="18">
        <v>4.8</v>
      </c>
      <c r="E37" s="18">
        <v>2.8000000000000003</v>
      </c>
      <c r="F37" s="18">
        <v>2.8000000000000003</v>
      </c>
      <c r="G37" s="19"/>
      <c r="H37" s="19"/>
    </row>
    <row r="38" spans="1:8" ht="15">
      <c r="A38" s="6"/>
      <c r="B38" s="8">
        <v>42</v>
      </c>
      <c r="C38" s="18">
        <v>5.2</v>
      </c>
      <c r="D38" s="18">
        <v>5.2</v>
      </c>
      <c r="E38" s="18">
        <v>3.3000000000000003</v>
      </c>
      <c r="F38" s="18">
        <v>3.3000000000000003</v>
      </c>
      <c r="G38" s="19"/>
      <c r="H38" s="19"/>
    </row>
    <row r="39" spans="1:8" ht="15">
      <c r="A39" s="6"/>
      <c r="B39" s="8">
        <v>43</v>
      </c>
      <c r="C39" s="18">
        <v>5.8</v>
      </c>
      <c r="D39" s="18">
        <v>5.8</v>
      </c>
      <c r="E39" s="18">
        <v>4</v>
      </c>
      <c r="F39" s="18">
        <v>4</v>
      </c>
      <c r="G39" s="19"/>
      <c r="H39" s="19"/>
    </row>
    <row r="40" spans="1:8" ht="15">
      <c r="A40" s="6"/>
      <c r="B40" s="8">
        <v>44</v>
      </c>
      <c r="C40" s="18">
        <v>6.4</v>
      </c>
      <c r="D40" s="18">
        <v>6.4</v>
      </c>
      <c r="E40" s="18">
        <v>4.6000000000000005</v>
      </c>
      <c r="F40" s="18">
        <v>4.6000000000000005</v>
      </c>
      <c r="G40" s="19"/>
      <c r="H40" s="19"/>
    </row>
    <row r="41" spans="1:8" ht="15">
      <c r="A41" s="6"/>
      <c r="B41" s="8">
        <v>45</v>
      </c>
      <c r="C41" s="18">
        <v>7</v>
      </c>
      <c r="D41" s="18">
        <v>7</v>
      </c>
      <c r="E41" s="18">
        <v>5.3000000000000007</v>
      </c>
      <c r="F41" s="18">
        <v>5.3000000000000007</v>
      </c>
      <c r="G41" s="19"/>
      <c r="H41" s="19"/>
    </row>
    <row r="42" spans="1:8" ht="15">
      <c r="A42" s="6"/>
      <c r="B42" s="8">
        <v>46</v>
      </c>
      <c r="C42" s="18">
        <v>7.6</v>
      </c>
      <c r="D42" s="18">
        <v>7.6</v>
      </c>
      <c r="E42" s="18">
        <v>6.1</v>
      </c>
      <c r="F42" s="18">
        <v>6.1</v>
      </c>
      <c r="G42" s="19"/>
      <c r="H42" s="19"/>
    </row>
    <row r="43" spans="1:8" ht="15">
      <c r="A43" s="6"/>
      <c r="B43" s="8">
        <v>47</v>
      </c>
      <c r="C43" s="18">
        <v>8.4</v>
      </c>
      <c r="D43" s="18">
        <v>8.4</v>
      </c>
      <c r="E43" s="18">
        <v>6.8999999999999995</v>
      </c>
      <c r="F43" s="18">
        <v>6.8999999999999995</v>
      </c>
      <c r="G43" s="19"/>
      <c r="H43" s="19"/>
    </row>
    <row r="44" spans="1:8" ht="15">
      <c r="A44" s="6"/>
      <c r="B44" s="8">
        <v>48</v>
      </c>
      <c r="C44" s="18">
        <v>9.2000000000000011</v>
      </c>
      <c r="D44" s="18">
        <v>9.2000000000000011</v>
      </c>
      <c r="E44" s="18">
        <v>7.9</v>
      </c>
      <c r="F44" s="18">
        <v>7.9</v>
      </c>
      <c r="G44" s="19"/>
      <c r="H44" s="19"/>
    </row>
    <row r="45" spans="1:8" ht="15">
      <c r="A45" s="6"/>
      <c r="B45" s="8">
        <v>49</v>
      </c>
      <c r="C45" s="18">
        <v>10</v>
      </c>
      <c r="D45" s="18">
        <v>10</v>
      </c>
      <c r="E45" s="18">
        <v>9</v>
      </c>
      <c r="F45" s="18">
        <v>9</v>
      </c>
      <c r="G45" s="19"/>
      <c r="H45" s="19"/>
    </row>
    <row r="46" spans="1:8" ht="15">
      <c r="A46" s="6"/>
      <c r="B46" s="8">
        <v>50</v>
      </c>
      <c r="C46" s="18">
        <v>11</v>
      </c>
      <c r="D46" s="18">
        <v>11</v>
      </c>
      <c r="E46" s="18">
        <v>10.199999999999999</v>
      </c>
      <c r="F46" s="18">
        <v>10.199999999999999</v>
      </c>
      <c r="G46" s="19"/>
      <c r="H46" s="19"/>
    </row>
    <row r="47" spans="1:8" ht="15">
      <c r="A47" s="6"/>
      <c r="B47" s="8">
        <v>51</v>
      </c>
      <c r="C47" s="18">
        <v>12.1</v>
      </c>
      <c r="D47" s="18">
        <v>12.1</v>
      </c>
      <c r="E47" s="18">
        <v>11.6</v>
      </c>
      <c r="F47" s="18">
        <v>11.6</v>
      </c>
      <c r="G47" s="19"/>
      <c r="H47" s="19"/>
    </row>
    <row r="48" spans="1:8" ht="15">
      <c r="A48" s="6"/>
      <c r="B48" s="8">
        <v>52</v>
      </c>
      <c r="C48" s="18">
        <v>13.3</v>
      </c>
      <c r="D48" s="18">
        <v>13.3</v>
      </c>
      <c r="E48" s="18">
        <v>13.100000000000001</v>
      </c>
      <c r="F48" s="18">
        <v>13.100000000000001</v>
      </c>
      <c r="G48" s="19"/>
      <c r="H48" s="19"/>
    </row>
    <row r="49" spans="1:8" ht="15">
      <c r="A49" s="6"/>
      <c r="B49" s="8">
        <v>53</v>
      </c>
      <c r="C49" s="18">
        <v>14.6</v>
      </c>
      <c r="D49" s="18">
        <v>14.6</v>
      </c>
      <c r="E49" s="18">
        <v>14.7</v>
      </c>
      <c r="F49" s="18">
        <v>14.7</v>
      </c>
      <c r="G49" s="19"/>
      <c r="H49" s="19"/>
    </row>
    <row r="50" spans="1:8" ht="15">
      <c r="A50" s="6"/>
      <c r="B50" s="8">
        <v>54</v>
      </c>
      <c r="C50" s="18">
        <v>15.9</v>
      </c>
      <c r="D50" s="18">
        <v>15.9</v>
      </c>
      <c r="E50" s="18">
        <v>16.7</v>
      </c>
      <c r="F50" s="18">
        <v>16.7</v>
      </c>
      <c r="G50" s="19"/>
      <c r="H50" s="19"/>
    </row>
    <row r="51" spans="1:8" ht="15">
      <c r="A51" s="6"/>
      <c r="B51" s="8">
        <v>55</v>
      </c>
      <c r="C51" s="18">
        <v>17.399999999999999</v>
      </c>
      <c r="D51" s="18">
        <v>17.399999999999999</v>
      </c>
      <c r="E51" s="18">
        <v>19.2</v>
      </c>
      <c r="F51" s="18">
        <v>19.2</v>
      </c>
      <c r="G51" s="19"/>
      <c r="H51" s="19"/>
    </row>
    <row r="52" spans="1:8" ht="15">
      <c r="A52" s="6"/>
      <c r="B52" s="8">
        <v>56</v>
      </c>
      <c r="C52" s="18">
        <v>19.2</v>
      </c>
      <c r="D52" s="18">
        <v>19.2</v>
      </c>
      <c r="E52" s="18">
        <v>22.200000000000003</v>
      </c>
      <c r="F52" s="18">
        <v>22.200000000000003</v>
      </c>
      <c r="G52" s="19"/>
      <c r="H52" s="19"/>
    </row>
    <row r="53" spans="1:8" ht="15">
      <c r="A53" s="6"/>
      <c r="B53" s="8">
        <v>57</v>
      </c>
      <c r="C53" s="18">
        <v>21.200000000000003</v>
      </c>
      <c r="D53" s="18">
        <v>21.200000000000003</v>
      </c>
      <c r="E53" s="18">
        <v>25.6</v>
      </c>
      <c r="F53" s="18">
        <v>25.6</v>
      </c>
      <c r="G53" s="19"/>
      <c r="H53" s="19"/>
    </row>
    <row r="54" spans="1:8" ht="15">
      <c r="A54" s="6"/>
      <c r="B54" s="8">
        <v>58</v>
      </c>
      <c r="C54" s="18">
        <v>23.5</v>
      </c>
      <c r="D54" s="18">
        <v>23.5</v>
      </c>
      <c r="E54" s="18">
        <v>29.900000000000002</v>
      </c>
      <c r="F54" s="18">
        <v>29.900000000000002</v>
      </c>
      <c r="G54" s="19"/>
      <c r="H54" s="19"/>
    </row>
    <row r="55" spans="1:8" ht="15">
      <c r="A55" s="6"/>
      <c r="B55" s="8">
        <v>59</v>
      </c>
      <c r="C55" s="18">
        <v>26.099999999999998</v>
      </c>
      <c r="D55" s="18">
        <v>26.099999999999998</v>
      </c>
      <c r="E55" s="18">
        <v>34.700000000000003</v>
      </c>
      <c r="F55" s="18">
        <v>34.700000000000003</v>
      </c>
      <c r="G55" s="19"/>
      <c r="H55" s="19"/>
    </row>
    <row r="56" spans="1:8" ht="15">
      <c r="A56" s="6"/>
      <c r="B56" s="8">
        <v>60</v>
      </c>
      <c r="C56" s="18">
        <v>29</v>
      </c>
      <c r="D56" s="18">
        <v>29</v>
      </c>
      <c r="E56" s="18">
        <v>40.199999999999996</v>
      </c>
      <c r="F56" s="18">
        <v>40.199999999999996</v>
      </c>
      <c r="G56" s="19"/>
      <c r="H56" s="19"/>
    </row>
    <row r="57" spans="1:8" ht="15">
      <c r="A57" s="6"/>
      <c r="B57" s="8">
        <v>61</v>
      </c>
      <c r="C57" s="18">
        <v>32.1</v>
      </c>
      <c r="D57" s="18">
        <v>32.1</v>
      </c>
      <c r="E57" s="18">
        <v>46.900000000000006</v>
      </c>
      <c r="F57" s="18">
        <v>46.900000000000006</v>
      </c>
      <c r="G57" s="19"/>
      <c r="H57" s="19"/>
    </row>
    <row r="58" spans="1:8" ht="15">
      <c r="A58" s="6"/>
      <c r="B58" s="8">
        <v>62</v>
      </c>
      <c r="C58" s="18">
        <v>35.299999999999997</v>
      </c>
      <c r="D58" s="18">
        <v>35.299999999999997</v>
      </c>
      <c r="E58" s="18">
        <v>54.5</v>
      </c>
      <c r="F58" s="18">
        <v>54.5</v>
      </c>
      <c r="G58" s="19"/>
      <c r="H58" s="19"/>
    </row>
    <row r="59" spans="1:8" ht="15">
      <c r="A59" s="6"/>
      <c r="B59" s="8">
        <v>63</v>
      </c>
      <c r="C59" s="18">
        <v>38.9</v>
      </c>
      <c r="D59" s="18">
        <v>38.9</v>
      </c>
      <c r="E59" s="18">
        <v>63.099999999999994</v>
      </c>
      <c r="F59" s="18">
        <v>63.099999999999994</v>
      </c>
      <c r="G59" s="19"/>
      <c r="H59" s="19"/>
    </row>
    <row r="60" spans="1:8" ht="15">
      <c r="A60" s="6"/>
      <c r="B60" s="8">
        <v>64</v>
      </c>
      <c r="C60" s="18">
        <v>42.599999999999994</v>
      </c>
      <c r="D60" s="18">
        <v>42.599999999999994</v>
      </c>
      <c r="E60" s="18">
        <v>72.900000000000006</v>
      </c>
      <c r="F60" s="18">
        <v>72.900000000000006</v>
      </c>
      <c r="G60" s="19"/>
      <c r="H60" s="19"/>
    </row>
    <row r="61" spans="1:8" ht="15">
      <c r="A61" s="6"/>
      <c r="B61" s="8">
        <v>65</v>
      </c>
      <c r="C61" s="17">
        <v>46.7</v>
      </c>
      <c r="D61" s="17">
        <v>46.7</v>
      </c>
      <c r="E61" s="17">
        <v>84.3</v>
      </c>
      <c r="F61" s="17">
        <v>84.3</v>
      </c>
      <c r="G61" s="19"/>
      <c r="H61" s="19"/>
    </row>
    <row r="62" spans="1:8" ht="15">
      <c r="A62" s="6"/>
      <c r="B62" s="8">
        <v>66</v>
      </c>
      <c r="C62" s="17">
        <v>51.2</v>
      </c>
      <c r="D62" s="17">
        <v>51.2</v>
      </c>
      <c r="E62" s="17">
        <v>97.5</v>
      </c>
      <c r="F62" s="17">
        <v>97.5</v>
      </c>
      <c r="G62" s="19"/>
      <c r="H62" s="19"/>
    </row>
    <row r="63" spans="1:8" ht="15">
      <c r="A63" s="1"/>
      <c r="B63" s="8">
        <v>67</v>
      </c>
      <c r="C63" s="17">
        <v>56.1</v>
      </c>
      <c r="D63" s="17">
        <v>56.1</v>
      </c>
      <c r="E63" s="17"/>
      <c r="F63" s="17"/>
      <c r="G63" s="20"/>
      <c r="H63" s="20"/>
    </row>
    <row r="64" spans="1:8" ht="15">
      <c r="A64" s="1"/>
      <c r="B64" s="8">
        <v>68</v>
      </c>
      <c r="C64" s="17">
        <v>61.4</v>
      </c>
      <c r="D64" s="17">
        <v>61.4</v>
      </c>
      <c r="E64" s="17"/>
      <c r="F64" s="17"/>
      <c r="G64" s="20"/>
      <c r="H64" s="20"/>
    </row>
    <row r="65" spans="1:8" ht="15">
      <c r="A65" s="1"/>
      <c r="B65" s="8">
        <v>69</v>
      </c>
      <c r="C65" s="17">
        <v>67.300000000000011</v>
      </c>
      <c r="D65" s="17">
        <v>67.300000000000011</v>
      </c>
      <c r="E65" s="17"/>
      <c r="F65" s="17"/>
      <c r="G65" s="20"/>
      <c r="H65" s="20"/>
    </row>
    <row r="66" spans="1:8" ht="15">
      <c r="A66" s="1"/>
      <c r="B66" s="8">
        <v>70</v>
      </c>
      <c r="C66" s="17"/>
      <c r="D66" s="17"/>
      <c r="E66" s="17"/>
      <c r="F66" s="17"/>
    </row>
    <row r="67" spans="1:8" ht="15">
      <c r="A67" s="10"/>
      <c r="B67" s="8">
        <v>71</v>
      </c>
      <c r="C67" s="17"/>
      <c r="D67" s="17"/>
      <c r="E67" s="17"/>
      <c r="F67" s="17"/>
    </row>
    <row r="68" spans="1:8" ht="15">
      <c r="A68" s="6"/>
      <c r="B68" s="8">
        <v>72</v>
      </c>
      <c r="C68" s="17"/>
      <c r="D68" s="17"/>
      <c r="E68" s="17"/>
      <c r="F68" s="17"/>
    </row>
    <row r="69" spans="1:8" ht="15">
      <c r="A69" s="6"/>
      <c r="B69" s="8">
        <v>73</v>
      </c>
      <c r="C69" s="17"/>
      <c r="D69" s="17"/>
      <c r="E69" s="17"/>
      <c r="F69" s="17"/>
    </row>
    <row r="70" spans="1:8" ht="15">
      <c r="A70" s="6"/>
      <c r="B70" s="8">
        <v>74</v>
      </c>
      <c r="C70" s="17"/>
      <c r="D70" s="17"/>
      <c r="E70" s="17"/>
      <c r="F70" s="17"/>
    </row>
    <row r="71" spans="1:8">
      <c r="A71" s="6"/>
      <c r="B71" s="6"/>
      <c r="C71" s="14"/>
      <c r="D71" s="12"/>
      <c r="E71" s="12"/>
      <c r="F71" s="12"/>
    </row>
    <row r="72" spans="1:8">
      <c r="A72" s="6"/>
      <c r="B72" s="6"/>
    </row>
  </sheetData>
  <mergeCells count="4">
    <mergeCell ref="E2:F2"/>
    <mergeCell ref="B9:B10"/>
    <mergeCell ref="C9:D9"/>
    <mergeCell ref="E9:F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37F556-3D90-486A-9789-ECE91F52E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0EB2B8-F57C-45FC-8753-2425E3213375}">
  <ds:schemaRefs>
    <ds:schemaRef ds:uri="http://schemas.microsoft.com/sharepoint/v3/contenttype/forms"/>
  </ds:schemaRefs>
</ds:datastoreItem>
</file>

<file path=customXml/itemProps3.xml><?xml version="1.0" encoding="utf-8"?>
<ds:datastoreItem xmlns:ds="http://schemas.openxmlformats.org/officeDocument/2006/customXml" ds:itemID="{E044ED40-5DD2-48A5-AEA3-43F1D5C682D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Permanent employees</vt:lpstr>
      <vt:lpstr>D&amp;TPD-Rates</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Tanya Wilton</cp:lastModifiedBy>
  <cp:revision/>
  <dcterms:created xsi:type="dcterms:W3CDTF">2016-03-07T03:08:29Z</dcterms:created>
  <dcterms:modified xsi:type="dcterms:W3CDTF">2022-03-04T00:35:08Z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ies>
</file>