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S:\Insurance\corporate changes\PLAN DATA\2025.03.29 - Qantas\Internal Notification\"/>
    </mc:Choice>
  </mc:AlternateContent>
  <xr:revisionPtr revIDLastSave="0" documentId="13_ncr:1_{E6998154-C797-4A44-95D6-8D4C31A62D15}" xr6:coauthVersionLast="47" xr6:coauthVersionMax="47" xr10:uidLastSave="{00000000-0000-0000-0000-000000000000}"/>
  <workbookProtection workbookAlgorithmName="SHA-512" workbookHashValue="hJJyMaUGAoRnhGhbaH1phUsd9cZLgxhU151mUVUUD7GyA5cZxZGNB+knDZ1cL/8jUyTfVMoQVmUO6XsG6zG/8Q==" workbookSaltValue="VuhlMTZTf0QpJaAy09WWvA==" workbookSpinCount="100000" lockStructure="1"/>
  <bookViews>
    <workbookView xWindow="28680" yWindow="-120" windowWidth="29040" windowHeight="15720" tabRatio="898" xr2:uid="{00000000-000D-0000-FFFF-FFFF00000000}"/>
  </bookViews>
  <sheets>
    <sheet name="Calculator" sheetId="4" r:id="rId1"/>
    <sheet name="Casuals" sheetId="9" state="hidden" r:id="rId2"/>
    <sheet name="Closed Categories" sheetId="11" state="hidden" r:id="rId3"/>
    <sheet name="Variables" sheetId="10" state="hidden" r:id="rId4"/>
    <sheet name="D&amp;TPD-Rates" sheetId="7" state="hidden" r:id="rId5"/>
    <sheet name="IP-rates" sheetId="6" state="hidden" r:id="rId6"/>
    <sheet name="Checklist" sheetId="8" state="hidden" r:id="rId7"/>
  </sheets>
  <definedNames>
    <definedName name="Casual" localSheetId="1">Casuals!$AA$11</definedName>
    <definedName name="Casual">Variables!$H$13</definedName>
    <definedName name="Employmenttype" localSheetId="1">Casuals!$X$11:$X$13</definedName>
    <definedName name="Employmenttype">Variables!$E$13:$E$15</definedName>
    <definedName name="Permanent" localSheetId="1">Casuals!$Y$11:$Y$13</definedName>
    <definedName name="Permanent">Variables!$F$13:$F$15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4" l="1"/>
  <c r="C7" i="4" s="1"/>
  <c r="C14" i="4"/>
  <c r="C17" i="11" l="1"/>
  <c r="D10" i="11"/>
  <c r="C10" i="11"/>
  <c r="C1" i="11"/>
  <c r="C9" i="4"/>
  <c r="L49" i="6"/>
  <c r="C19" i="4"/>
  <c r="D9" i="4"/>
  <c r="B33" i="10" s="1"/>
  <c r="I7" i="4" s="1"/>
  <c r="B15" i="10" s="1"/>
  <c r="C18" i="11" l="1"/>
  <c r="M7" i="4"/>
  <c r="V11" i="7"/>
  <c r="W11" i="7" s="1"/>
  <c r="C20" i="4"/>
  <c r="B14" i="10"/>
  <c r="I9" i="4"/>
  <c r="M9" i="4" s="1"/>
  <c r="B34" i="10"/>
  <c r="C17" i="9"/>
  <c r="C16" i="9"/>
  <c r="F4" i="8"/>
  <c r="H19" i="10"/>
  <c r="H20" i="4" s="1"/>
  <c r="I8" i="4" l="1"/>
  <c r="B16" i="10"/>
  <c r="K8" i="7"/>
  <c r="G8" i="7"/>
  <c r="C8" i="7"/>
  <c r="B13" i="10"/>
  <c r="B12" i="10"/>
  <c r="B11" i="10"/>
  <c r="B10" i="10"/>
  <c r="D4" i="10"/>
  <c r="D9" i="9"/>
  <c r="D30" i="4"/>
  <c r="V12" i="7" l="1"/>
  <c r="W12" i="7" s="1"/>
  <c r="M8" i="4"/>
  <c r="B17" i="10"/>
  <c r="B18" i="10"/>
  <c r="B20" i="10"/>
  <c r="I9" i="11" s="1"/>
  <c r="C15" i="9"/>
  <c r="C1" i="9"/>
  <c r="C1" i="4"/>
  <c r="M9" i="11" l="1"/>
  <c r="L9" i="11" s="1"/>
  <c r="H9" i="11"/>
  <c r="B19" i="10"/>
  <c r="D20" i="10" s="1"/>
  <c r="C21" i="9"/>
  <c r="U9" i="9"/>
  <c r="I8" i="9"/>
  <c r="M8" i="9" s="1"/>
  <c r="U8" i="9"/>
  <c r="W2" i="9"/>
  <c r="C22" i="9" s="1"/>
  <c r="C2" i="9"/>
  <c r="D19" i="10" l="1"/>
  <c r="U11" i="9"/>
  <c r="I7" i="9"/>
  <c r="M7" i="9" s="1"/>
  <c r="W13" i="9"/>
  <c r="I10" i="9"/>
  <c r="M13" i="9" s="1"/>
  <c r="U10" i="9"/>
  <c r="I9" i="9" s="1"/>
  <c r="D29" i="4"/>
  <c r="C27" i="4"/>
  <c r="C26" i="4"/>
  <c r="C2" i="4"/>
  <c r="H11" i="9" l="1"/>
  <c r="M12" i="9"/>
  <c r="L12" i="9" s="1"/>
  <c r="L7" i="9"/>
  <c r="I12" i="9"/>
  <c r="H9" i="9"/>
  <c r="I13" i="9"/>
  <c r="H10" i="9"/>
  <c r="M9" i="9" l="1"/>
  <c r="L9" i="9" s="1"/>
  <c r="M17" i="9"/>
  <c r="L17" i="9" s="1"/>
  <c r="L8" i="9"/>
  <c r="M18" i="9"/>
  <c r="L18" i="9" s="1"/>
  <c r="M14" i="9"/>
  <c r="L14" i="9" s="1"/>
  <c r="L13" i="9"/>
  <c r="M17" i="4"/>
  <c r="M19" i="9" l="1"/>
  <c r="L19" i="9" s="1"/>
  <c r="D17" i="10" l="1"/>
  <c r="B21" i="10"/>
  <c r="I13" i="4" l="1"/>
  <c r="M14" i="4" s="1"/>
  <c r="L14" i="4" s="1"/>
  <c r="I10" i="11"/>
  <c r="D15" i="10"/>
  <c r="H10" i="4" s="1"/>
  <c r="I12" i="4"/>
  <c r="H24" i="4"/>
  <c r="L7" i="4"/>
  <c r="M10" i="4"/>
  <c r="L9" i="4"/>
  <c r="L17" i="4"/>
  <c r="L8" i="4"/>
  <c r="I16" i="4" l="1"/>
  <c r="H13" i="4"/>
  <c r="H10" i="11"/>
  <c r="M10" i="11"/>
  <c r="H11" i="11"/>
  <c r="H14" i="4"/>
  <c r="M13" i="4"/>
  <c r="L13" i="4" s="1"/>
  <c r="I15" i="4"/>
  <c r="M19" i="4"/>
  <c r="L19" i="4" s="1"/>
  <c r="H12" i="4"/>
  <c r="L10" i="4"/>
  <c r="L10" i="11" l="1"/>
  <c r="M11" i="11"/>
  <c r="L11" i="11" s="1"/>
  <c r="M18" i="4"/>
  <c r="M20" i="4" s="1"/>
  <c r="I19" i="4" s="1"/>
  <c r="M15" i="4"/>
  <c r="L15" i="4" s="1"/>
  <c r="L18" i="4" l="1"/>
  <c r="L20" i="4"/>
  <c r="I18" i="4" s="1"/>
</calcChain>
</file>

<file path=xl/sharedStrings.xml><?xml version="1.0" encoding="utf-8"?>
<sst xmlns="http://schemas.openxmlformats.org/spreadsheetml/2006/main" count="291" uniqueCount="167">
  <si>
    <t>LOGO</t>
  </si>
  <si>
    <t>Your details</t>
  </si>
  <si>
    <t>Premium &amp; Cover Summary</t>
  </si>
  <si>
    <t>Detailed Premium Breakdown</t>
  </si>
  <si>
    <t>Please complete the appropriate blank highlighted fields</t>
  </si>
  <si>
    <t>Weekly</t>
  </si>
  <si>
    <t>Annual</t>
  </si>
  <si>
    <t>Date of Calculation (dd/mm/yyyy)</t>
  </si>
  <si>
    <t>Standard Death Cover</t>
  </si>
  <si>
    <t>Standard Death Premium</t>
  </si>
  <si>
    <t xml:space="preserve">Gender </t>
  </si>
  <si>
    <t>DOB (dd/mm/yyyy)</t>
  </si>
  <si>
    <t>Standard TPD Cover</t>
  </si>
  <si>
    <t>Standard TPD Premium</t>
  </si>
  <si>
    <t>IP limit</t>
  </si>
  <si>
    <t>Age</t>
  </si>
  <si>
    <t>TPD limit</t>
  </si>
  <si>
    <t>Male</t>
  </si>
  <si>
    <t>Gender</t>
  </si>
  <si>
    <t>Additional Death Cover</t>
  </si>
  <si>
    <t>Total Standard Premium</t>
  </si>
  <si>
    <t>AAL</t>
  </si>
  <si>
    <t>Female</t>
  </si>
  <si>
    <t>Additional TPD Cover</t>
  </si>
  <si>
    <t>DEATH Extra</t>
  </si>
  <si>
    <t>TPD Max</t>
  </si>
  <si>
    <t>IP % of Salary</t>
  </si>
  <si>
    <t>Total Death Cover</t>
  </si>
  <si>
    <t>Additional TPD Premium</t>
  </si>
  <si>
    <t>TPD Extra</t>
  </si>
  <si>
    <t>Total TPD Cover</t>
  </si>
  <si>
    <t>Total Additional Premium</t>
  </si>
  <si>
    <t>IP Max</t>
  </si>
  <si>
    <t>IP Extra</t>
  </si>
  <si>
    <r>
      <t xml:space="preserve">Total Premium - Weekly </t>
    </r>
    <r>
      <rPr>
        <b/>
        <vertAlign val="superscript"/>
        <sz val="14"/>
        <color rgb="FF1C355E"/>
        <rFont val="Arial"/>
        <family val="2"/>
      </rPr>
      <t>3</t>
    </r>
  </si>
  <si>
    <t>Total Income Protection Premium</t>
  </si>
  <si>
    <t>Total Premium - Annual</t>
  </si>
  <si>
    <t>Total Death Premium</t>
  </si>
  <si>
    <t>Total TPD Premium</t>
  </si>
  <si>
    <r>
      <t xml:space="preserve">Total Premium </t>
    </r>
    <r>
      <rPr>
        <b/>
        <vertAlign val="superscript"/>
        <sz val="14"/>
        <color rgb="FF1C355E"/>
        <rFont val="Arial"/>
        <family val="2"/>
      </rPr>
      <t>3</t>
    </r>
  </si>
  <si>
    <t>Death &amp; TPD</t>
  </si>
  <si>
    <t>IP</t>
  </si>
  <si>
    <t>Important Notes and Disclaimer</t>
  </si>
  <si>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</si>
  <si>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</si>
  <si>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</si>
  <si>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Age Last</t>
  </si>
  <si>
    <t>Death</t>
  </si>
  <si>
    <t>TPD</t>
  </si>
  <si>
    <t xml:space="preserve">Annual Rates Per $1,000 Sum Insured </t>
  </si>
  <si>
    <t>Plan details</t>
  </si>
  <si>
    <t>Name</t>
  </si>
  <si>
    <t>Employees covered</t>
  </si>
  <si>
    <t>XXX employees</t>
  </si>
  <si>
    <t>Eligibe employees</t>
  </si>
  <si>
    <t>Product</t>
  </si>
  <si>
    <t>Standard Income Protection cover (per annum)</t>
  </si>
  <si>
    <r>
      <t>Effective :</t>
    </r>
    <r>
      <rPr>
        <sz val="9"/>
        <color rgb="FFF24E49"/>
        <rFont val="Arial"/>
        <family val="2"/>
      </rPr>
      <t xml:space="preserve"> </t>
    </r>
    <r>
      <rPr>
        <b/>
        <sz val="9"/>
        <color rgb="FFF24E49"/>
        <rFont val="Arial"/>
        <family val="2"/>
      </rPr>
      <t>xx/xx/2024</t>
    </r>
  </si>
  <si>
    <t>The amount and cost of cover depends on your age and type of cover. The amount and cost of your cover changes as you get older.</t>
  </si>
  <si>
    <t>Additonal TPD Taper</t>
  </si>
  <si>
    <t>Additonal TPD details</t>
  </si>
  <si>
    <t>10</t>
  </si>
  <si>
    <t>MetLife</t>
  </si>
  <si>
    <t>MLC</t>
  </si>
  <si>
    <t>Zurich</t>
  </si>
  <si>
    <t>TAL</t>
  </si>
  <si>
    <t>unlimited</t>
  </si>
  <si>
    <t>tba</t>
  </si>
  <si>
    <t>Insurer</t>
  </si>
  <si>
    <t>Death limit</t>
  </si>
  <si>
    <t>AIA-Corp</t>
  </si>
  <si>
    <t>AIA-Bus</t>
  </si>
  <si>
    <t xml:space="preserve">  Plan name</t>
  </si>
  <si>
    <t xml:space="preserve">  URL</t>
  </si>
  <si>
    <t xml:space="preserve">  AAL</t>
  </si>
  <si>
    <t xml:space="preserve">  D&amp;TPD Options</t>
  </si>
  <si>
    <r>
      <t xml:space="preserve">Income Protection Cover p.a. </t>
    </r>
    <r>
      <rPr>
        <b/>
        <vertAlign val="superscript"/>
        <sz val="14"/>
        <color rgb="FF1C355E"/>
        <rFont val="Arial"/>
        <family val="2"/>
      </rPr>
      <t>1</t>
    </r>
  </si>
  <si>
    <t>Income Protection Premium</t>
  </si>
  <si>
    <t>Add Death Max Age</t>
  </si>
  <si>
    <t>Add TPD Max Age</t>
  </si>
  <si>
    <t>Standard Death Max age</t>
  </si>
  <si>
    <t>Standard TPD Max Age</t>
  </si>
  <si>
    <t xml:space="preserve">Maximum Ages </t>
  </si>
  <si>
    <r>
      <t>Annual Rates Per</t>
    </r>
    <r>
      <rPr>
        <b/>
        <sz val="10"/>
        <color rgb="FFFF0000"/>
        <rFont val="Neo Sans"/>
      </rPr>
      <t xml:space="preserve"> $10,000</t>
    </r>
    <r>
      <rPr>
        <b/>
        <sz val="10"/>
        <rFont val="Neo Sans"/>
      </rPr>
      <t xml:space="preserve"> Sum Insured </t>
    </r>
  </si>
  <si>
    <r>
      <rPr>
        <b/>
        <sz val="10"/>
        <color rgb="FFF24E49"/>
        <rFont val="Arial"/>
        <family val="2"/>
      </rPr>
      <t xml:space="preserve">Please complete if you require Additional Death &amp; TPD cover </t>
    </r>
    <r>
      <rPr>
        <b/>
        <vertAlign val="superscript"/>
        <sz val="12"/>
        <color rgb="FFF24E49"/>
        <rFont val="Arial"/>
        <family val="2"/>
      </rPr>
      <t>2</t>
    </r>
    <r>
      <rPr>
        <sz val="10"/>
        <color rgb="FFF24E49"/>
        <rFont val="Arial"/>
        <family val="2"/>
      </rPr>
      <t xml:space="preserve">
(NOTE: This amount is in addition to your Standard cover)</t>
    </r>
  </si>
  <si>
    <t xml:space="preserve">
Additional Death Premium</t>
  </si>
  <si>
    <t>Corporate</t>
  </si>
  <si>
    <t>3.  Note that rounding variations may occur in the calculations. Weekly premiums are deducted monthly in arrears from your superannuation account.</t>
  </si>
  <si>
    <t>Death Max</t>
  </si>
  <si>
    <t>Additional Death Max</t>
  </si>
  <si>
    <t>Additional TPD Max</t>
  </si>
  <si>
    <t>Casual employees</t>
  </si>
  <si>
    <r>
      <rPr>
        <b/>
        <sz val="10"/>
        <color rgb="FFF24E49"/>
        <rFont val="Arial"/>
        <family val="2"/>
      </rPr>
      <t xml:space="preserve">Please complete if you require Additional Death &amp; TPD cover </t>
    </r>
    <r>
      <rPr>
        <b/>
        <vertAlign val="superscript"/>
        <sz val="10"/>
        <color rgb="FFF24E49"/>
        <rFont val="Arial"/>
        <family val="2"/>
      </rPr>
      <t>1</t>
    </r>
    <r>
      <rPr>
        <sz val="10"/>
        <color rgb="FFF24E49"/>
        <rFont val="Arial"/>
        <family val="2"/>
      </rPr>
      <t xml:space="preserve">
(NOTE: This amount is in addition to your Standard cover)</t>
    </r>
  </si>
  <si>
    <t>2.  Note that rounding variations may occur in the calculations. Weekly premiums are deducted monthly in arrears from your superannuation account.</t>
  </si>
  <si>
    <r>
      <t xml:space="preserve">Total Premium </t>
    </r>
    <r>
      <rPr>
        <b/>
        <vertAlign val="superscript"/>
        <sz val="14"/>
        <color rgb="FF1C355E"/>
        <rFont val="Arial"/>
        <family val="2"/>
      </rPr>
      <t>2</t>
    </r>
  </si>
  <si>
    <t>1.  Applications for Additional Death &amp; TPD cover are subject to acceptance by the insurer. Maximum cover and age limits apply. We reserve the right to limit the amount of cover provided.</t>
  </si>
  <si>
    <t>Occupations</t>
  </si>
  <si>
    <t xml:space="preserve">Occupational Category </t>
  </si>
  <si>
    <t>Occupation</t>
  </si>
  <si>
    <t xml:space="preserve">D&amp;TPD Policy </t>
  </si>
  <si>
    <t xml:space="preserve">IP Policy </t>
  </si>
  <si>
    <t>GL - MP8033 - 1 October 2023 - Maximum Benefits (a) (c)</t>
  </si>
  <si>
    <t xml:space="preserve">IP - MP8033-  1 October 2023 - Maximum Monthly Benefit </t>
  </si>
  <si>
    <t xml:space="preserve">GL - MP8246 - 1 October 2023 - Maximum Benefits (a) (c) </t>
  </si>
  <si>
    <t xml:space="preserve">IP - MP8246 - 1 October 2023 - Maximum Monthly Benefit </t>
  </si>
  <si>
    <t xml:space="preserve">GL - Version 7 - 1 September 2021 - 'Important Information' </t>
  </si>
  <si>
    <t xml:space="preserve">IP - Version 7 - 1 September 2021 - 'Important Information' </t>
  </si>
  <si>
    <t xml:space="preserve">IP - ZCC - 1 Agust 2022 - availability of cober </t>
  </si>
  <si>
    <t>GL - ZCC - 1 August 2022 - availability of cover</t>
  </si>
  <si>
    <t>Waiting Period</t>
  </si>
  <si>
    <t>IP Benefit Period</t>
  </si>
  <si>
    <t>2 years</t>
  </si>
  <si>
    <t>IP disclaimer</t>
  </si>
  <si>
    <t>Confirmed via email from MetLife - 01/02/2024</t>
  </si>
  <si>
    <t>Variables</t>
  </si>
  <si>
    <t>Verified</t>
  </si>
  <si>
    <t xml:space="preserve">  IP Design</t>
  </si>
  <si>
    <t xml:space="preserve">  Description of Permanents</t>
  </si>
  <si>
    <t xml:space="preserve">  Defaults displayed</t>
  </si>
  <si>
    <t xml:space="preserve">  Premium outcome</t>
  </si>
  <si>
    <t>Signed off by</t>
  </si>
  <si>
    <t>Annual Salary</t>
  </si>
  <si>
    <t>Occupation Category - input description</t>
  </si>
  <si>
    <t xml:space="preserve">Should you wish to apply for Additional cover a health questionnaire may be required. Acceptance of cover is subject to approval by the insurer. </t>
  </si>
  <si>
    <t>ALL FIELDS IN APRICOT ARE TO BE COMPLETED</t>
  </si>
  <si>
    <t>Automatic Acceptance Limits</t>
  </si>
  <si>
    <t xml:space="preserve">The Standard cover amounts displayed in the tables above are limited to the Automatic Acceptance Limits. Should you wish to apply for cover amounts above the Automatic Acceptance Limits a health questionnaire may be required. Acceptance of cover is subject to approval by the insurer. </t>
  </si>
  <si>
    <t>Standard Death and Total &amp; Permanent Disability (TPD) cover</t>
  </si>
  <si>
    <r>
      <t xml:space="preserve">This calculator should be used as a guide only, to assist you in estimating the cost of insurance based on the information you provide. It does not constitute an offer of insurance.
To the maximum extent permitted by law,the trustee of Australian Retirement Trust takes no responsibility for reliance by any person on the information in or relating to this calculator. The quotation provided by this calculator does not constitute financial product advice. Before acting on the quotation, you should consider the relevant Product Disclosure Statement (PDS), available from  </t>
    </r>
    <r>
      <rPr>
        <b/>
        <sz val="10"/>
        <color rgb="FF0051FF"/>
        <rFont val="Arial"/>
        <family val="2"/>
      </rPr>
      <t>art.com.au/XXXX</t>
    </r>
  </si>
  <si>
    <t>Eligible employees</t>
  </si>
  <si>
    <t>Group 1 (White Collar)</t>
  </si>
  <si>
    <t>Group 2 (Flight Crew &amp; Trade Certificate)</t>
  </si>
  <si>
    <t>Group 3 (Manual work)</t>
  </si>
  <si>
    <t>Standard</t>
  </si>
  <si>
    <t>Excludes - D5, 3A, 3AN, DB</t>
  </si>
  <si>
    <t>Death Muliple</t>
  </si>
  <si>
    <t>TPD Multiple</t>
  </si>
  <si>
    <t>Post 01/07/2022</t>
  </si>
  <si>
    <t>Pre 30/06/2022</t>
  </si>
  <si>
    <t>D6, D7, D10 - all ceases age 65</t>
  </si>
  <si>
    <t>20</t>
  </si>
  <si>
    <t>Yes</t>
  </si>
  <si>
    <t>No</t>
  </si>
  <si>
    <t>Pre 01/07/2022 member</t>
  </si>
  <si>
    <t>Did you join as a Gateway member prior to 01/07/2022?</t>
  </si>
  <si>
    <t>Salary Multiple - Death</t>
  </si>
  <si>
    <t>Salary Multiple - TPD</t>
  </si>
  <si>
    <t>Date for SFT calculation</t>
  </si>
  <si>
    <t>Date</t>
  </si>
  <si>
    <t>Age for SFT</t>
  </si>
  <si>
    <t>Qantas Group Super Plan</t>
  </si>
  <si>
    <t>Employment type</t>
  </si>
  <si>
    <t>Permanent employee</t>
  </si>
  <si>
    <t>Fixed term employee</t>
  </si>
  <si>
    <t>Casual employee</t>
  </si>
  <si>
    <t>Qantas Group employees</t>
  </si>
  <si>
    <r>
      <t xml:space="preserve">This calculator should be used as a guide only, to assist you in estimating the cost of insurance based on the information you provide. It does not constitute an offer of insurance.
To the maximum extent permitted by law,the trustee of Australian Retirement Trust takes no responsibility for reliance by any person on the information in or relating to this calculator. The quotation provided by this calculator does not constitute financial product advice. Before acting on the quotation, you should consider the relevant Product Disclosure Statement (PDS), available from </t>
    </r>
    <r>
      <rPr>
        <b/>
        <sz val="9"/>
        <color rgb="FF0051FF"/>
        <rFont val="Arial"/>
        <family val="2"/>
      </rPr>
      <t xml:space="preserve"> </t>
    </r>
    <r>
      <rPr>
        <b/>
        <sz val="10"/>
        <color rgb="FF0051FF"/>
        <rFont val="Arial"/>
        <family val="2"/>
      </rPr>
      <t>art.com.au/qgsp</t>
    </r>
  </si>
  <si>
    <t>Effective : 29/03/2025</t>
  </si>
  <si>
    <t>For Qantas alternate Maximum Cover levels apply</t>
  </si>
  <si>
    <t>Multiple for Stnd Cover</t>
  </si>
  <si>
    <r>
      <rPr>
        <b/>
        <sz val="10"/>
        <color rgb="FFF24E49"/>
        <rFont val="Arial"/>
        <family val="2"/>
      </rPr>
      <t xml:space="preserve">Please complete if you require Additional Death &amp; TPD cover </t>
    </r>
    <r>
      <rPr>
        <b/>
        <vertAlign val="superscript"/>
        <sz val="12"/>
        <color rgb="FFF24E49"/>
        <rFont val="Arial"/>
        <family val="2"/>
      </rPr>
      <t>1</t>
    </r>
    <r>
      <rPr>
        <sz val="10"/>
        <color rgb="FFF24E49"/>
        <rFont val="Arial"/>
        <family val="2"/>
      </rPr>
      <t xml:space="preserve">
(NOTE: This amount is in addition to your Standard cover)</t>
    </r>
  </si>
  <si>
    <r>
      <t xml:space="preserve">Total Additional Premium </t>
    </r>
    <r>
      <rPr>
        <b/>
        <vertAlign val="superscript"/>
        <sz val="11"/>
        <color rgb="FF1C355E"/>
        <rFont val="Arial"/>
        <family val="2"/>
      </rPr>
      <t>2</t>
    </r>
  </si>
  <si>
    <t>Categories D1, D2, D3, D5, D6, D7, D10, D15, 3A, 3AN</t>
  </si>
  <si>
    <t>Additional Insurance Calculator for Defined Benefit and members in closed categories</t>
  </si>
  <si>
    <t>Karen Tiong</t>
  </si>
  <si>
    <t>1.  Applications for Additional Death &amp; TPD cover are subject to acceptance by the insurer. Maximum cover and age limits apply. We reserve the right to limit the amount of cover provided. Where applying for an increase in cover due to either a Transfer of cover from another superannuation provider or a Life Event this calculator won’t provide the appropriate calculation, please contact us for further information.</t>
  </si>
  <si>
    <t>2.  Applications for Additional Death &amp; TPD cover are subject to acceptance by the insurer. Maximum cover and age limits apply. We reserve the right to limit the amount of cover provided. Where applying for an increase in cover due to either a Transfer of cover from another superannuation provider or a Life Event this calculator won’t provide the appropriate calculation, please contact us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</si>
</sst>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 numFmtId="180" formatCode="0.0"/>
  </numFmts>
  <fonts count="152">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u/>
      <sz val="10"/>
      <name val="Neo Sans"/>
      <family val="2"/>
    </font>
    <font>
      <b/>
      <u/>
      <sz val="10"/>
      <color theme="1"/>
      <name val="Neo Sans"/>
      <family val="2"/>
    </font>
    <font>
      <sz val="11"/>
      <color theme="1"/>
      <name val="Noto Sans"/>
      <family val="2"/>
      <charset val="1"/>
    </font>
    <font>
      <sz val="10"/>
      <color theme="1"/>
      <name val="Noto Sans"/>
      <family val="2"/>
      <charset val="1"/>
    </font>
    <font>
      <sz val="11"/>
      <color theme="1"/>
      <name val="Arial"/>
      <family val="2"/>
    </font>
    <font>
      <b/>
      <sz val="16"/>
      <color theme="3" tint="-0.249977111117893"/>
      <name val="Arial"/>
      <family val="2"/>
    </font>
    <font>
      <sz val="10"/>
      <color theme="1"/>
      <name val="Arial"/>
      <family val="2"/>
    </font>
    <font>
      <b/>
      <sz val="11"/>
      <name val="Arial"/>
      <family val="2"/>
    </font>
    <font>
      <sz val="18"/>
      <color rgb="FFFFFFFF"/>
      <name val="Arial"/>
      <family val="2"/>
    </font>
    <font>
      <b/>
      <sz val="11"/>
      <color theme="3" tint="-0.249977111117893"/>
      <name val="Arial"/>
      <family val="2"/>
    </font>
    <font>
      <b/>
      <u/>
      <sz val="10"/>
      <color theme="1"/>
      <name val="Arial"/>
      <family val="2"/>
    </font>
    <font>
      <b/>
      <u/>
      <sz val="11"/>
      <name val="Arial"/>
      <family val="2"/>
    </font>
    <font>
      <b/>
      <sz val="11"/>
      <color theme="1"/>
      <name val="Arial"/>
      <family val="2"/>
    </font>
    <font>
      <sz val="9"/>
      <color rgb="FFFF0000"/>
      <name val="Arial"/>
      <family val="2"/>
    </font>
    <font>
      <sz val="11"/>
      <color rgb="FF414140"/>
      <name val="Arial"/>
      <family val="2"/>
    </font>
    <font>
      <b/>
      <sz val="14"/>
      <color rgb="FF466BB4"/>
      <name val="Arial"/>
      <family val="2"/>
    </font>
    <font>
      <b/>
      <sz val="12"/>
      <color rgb="FF466BB4"/>
      <name val="Arial"/>
      <family val="2"/>
    </font>
    <font>
      <vertAlign val="superscript"/>
      <sz val="10"/>
      <color theme="1"/>
      <name val="Arial"/>
      <family val="2"/>
    </font>
    <font>
      <sz val="9"/>
      <color theme="1"/>
      <name val="Arial"/>
      <family val="2"/>
    </font>
    <font>
      <sz val="9"/>
      <name val="Arial"/>
      <family val="2"/>
    </font>
    <font>
      <b/>
      <sz val="16"/>
      <color rgb="FF0051FF"/>
      <name val="Arial"/>
      <family val="2"/>
    </font>
    <font>
      <b/>
      <sz val="14"/>
      <color rgb="FF0051FF"/>
      <name val="Arial"/>
      <family val="2"/>
    </font>
    <font>
      <sz val="10"/>
      <color rgb="FF0051FF"/>
      <name val="Arial"/>
      <family val="2"/>
    </font>
    <font>
      <sz val="11"/>
      <color rgb="FF1C355E"/>
      <name val="Arial"/>
      <family val="2"/>
    </font>
    <font>
      <b/>
      <u/>
      <sz val="10"/>
      <color rgb="FF1C355E"/>
      <name val="Arial"/>
      <family val="2"/>
    </font>
    <font>
      <sz val="10"/>
      <color rgb="FF1C355E"/>
      <name val="Arial"/>
      <family val="2"/>
    </font>
    <font>
      <i/>
      <sz val="10"/>
      <color rgb="FF1C355E"/>
      <name val="Arial"/>
      <family val="2"/>
    </font>
    <font>
      <b/>
      <sz val="11"/>
      <color rgb="FF1C355E"/>
      <name val="Arial"/>
      <family val="2"/>
    </font>
    <font>
      <b/>
      <sz val="10"/>
      <color rgb="FF1C355E"/>
      <name val="Arial"/>
      <family val="2"/>
    </font>
    <font>
      <b/>
      <sz val="12"/>
      <color rgb="FF1C355E"/>
      <name val="Arial"/>
      <family val="2"/>
    </font>
    <font>
      <sz val="9"/>
      <color rgb="FF1C355E"/>
      <name val="Arial"/>
      <family val="2"/>
    </font>
    <font>
      <b/>
      <vertAlign val="superscript"/>
      <sz val="14"/>
      <color rgb="FF1C355E"/>
      <name val="Arial"/>
      <family val="2"/>
    </font>
    <font>
      <b/>
      <u/>
      <sz val="10"/>
      <color rgb="FF0051FF"/>
      <name val="Arial"/>
      <family val="2"/>
    </font>
    <font>
      <b/>
      <sz val="10"/>
      <color rgb="FFFFFFFF"/>
      <name val="Neo Sans"/>
      <family val="2"/>
    </font>
    <font>
      <b/>
      <sz val="10"/>
      <color rgb="FF000000"/>
      <name val="Neo Sans"/>
      <family val="2"/>
    </font>
    <font>
      <sz val="9"/>
      <color rgb="FFF24E49"/>
      <name val="Arial"/>
      <family val="2"/>
    </font>
    <font>
      <b/>
      <sz val="9"/>
      <color rgb="FFF24E49"/>
      <name val="Arial"/>
      <family val="2"/>
    </font>
    <font>
      <b/>
      <sz val="10"/>
      <name val="Neo Sans"/>
    </font>
    <font>
      <b/>
      <sz val="10"/>
      <color rgb="FFFF0000"/>
      <name val="Neo Sans"/>
    </font>
    <font>
      <sz val="10"/>
      <color rgb="FFF24E49"/>
      <name val="Arial"/>
      <family val="2"/>
    </font>
    <font>
      <b/>
      <sz val="10"/>
      <color rgb="FFF24E49"/>
      <name val="Arial"/>
      <family val="2"/>
    </font>
    <font>
      <b/>
      <vertAlign val="superscript"/>
      <sz val="12"/>
      <color rgb="FFF24E49"/>
      <name val="Arial"/>
      <family val="2"/>
    </font>
    <font>
      <b/>
      <sz val="12"/>
      <color rgb="FFF24E49"/>
      <name val="Arial"/>
      <family val="2"/>
    </font>
    <font>
      <b/>
      <vertAlign val="superscript"/>
      <sz val="10"/>
      <color rgb="FFF24E49"/>
      <name val="Arial"/>
      <family val="2"/>
    </font>
    <font>
      <i/>
      <sz val="11"/>
      <color theme="0"/>
      <name val="Calibri"/>
      <family val="2"/>
      <scheme val="minor"/>
    </font>
    <font>
      <b/>
      <sz val="10"/>
      <color rgb="FF0051FF"/>
      <name val="Arial"/>
      <family val="2"/>
    </font>
    <font>
      <b/>
      <sz val="16"/>
      <color theme="1"/>
      <name val="Noto Sans"/>
      <family val="2"/>
      <charset val="1"/>
    </font>
    <font>
      <b/>
      <sz val="9"/>
      <color rgb="FF0051FF"/>
      <name val="Arial"/>
      <family val="2"/>
    </font>
    <font>
      <sz val="10"/>
      <color rgb="FFFF0000"/>
      <name val="Arial"/>
      <family val="2"/>
    </font>
    <font>
      <b/>
      <sz val="9"/>
      <name val="Arial"/>
      <family val="2"/>
    </font>
    <font>
      <b/>
      <sz val="9"/>
      <color theme="1"/>
      <name val="Arial"/>
      <family val="2"/>
    </font>
    <font>
      <sz val="8"/>
      <name val="Calibri"/>
      <family val="2"/>
      <scheme val="minor"/>
    </font>
    <font>
      <b/>
      <vertAlign val="superscript"/>
      <sz val="11"/>
      <color rgb="FF1C355E"/>
      <name val="Arial"/>
      <family val="2"/>
    </font>
    <font>
      <sz val="10"/>
      <color theme="0"/>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0F4F7"/>
        <bgColor indexed="64"/>
      </patternFill>
    </fill>
    <fill>
      <patternFill patternType="solid">
        <fgColor theme="0"/>
        <bgColor indexed="64"/>
      </patternFill>
    </fill>
    <fill>
      <patternFill patternType="solid">
        <fgColor rgb="FF0051FF"/>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
      <patternFill patternType="solid">
        <fgColor rgb="FFA1D0F9"/>
        <bgColor indexed="64"/>
      </patternFill>
    </fill>
    <fill>
      <patternFill patternType="solid">
        <fgColor rgb="FFF2F2F2"/>
        <bgColor indexed="64"/>
      </patternFill>
    </fill>
    <fill>
      <patternFill patternType="solid">
        <fgColor theme="7"/>
        <bgColor indexed="64"/>
      </patternFill>
    </fill>
    <fill>
      <patternFill patternType="solid">
        <fgColor theme="1"/>
        <bgColor indexed="64"/>
      </patternFill>
    </fill>
    <fill>
      <patternFill patternType="solid">
        <fgColor theme="0" tint="-4.9989318521683403E-2"/>
        <bgColor indexed="64"/>
      </patternFill>
    </fill>
  </fills>
  <borders count="39">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thin">
        <color rgb="FF0051FF"/>
      </bottom>
      <diagonal/>
    </border>
    <border>
      <left/>
      <right/>
      <top/>
      <bottom style="medium">
        <color rgb="FF0051FF"/>
      </bottom>
      <diagonal/>
    </border>
    <border>
      <left/>
      <right/>
      <top style="thin">
        <color rgb="FF0051FF"/>
      </top>
      <bottom/>
      <diagonal/>
    </border>
    <border>
      <left style="medium">
        <color rgb="FFD1F2FF"/>
      </left>
      <right style="medium">
        <color rgb="FFD1F2FF"/>
      </right>
      <top style="medium">
        <color rgb="FFD1F2FF"/>
      </top>
      <bottom style="medium">
        <color rgb="FFD1F2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medium">
        <color rgb="FF0051FF"/>
      </top>
      <bottom/>
      <diagonal/>
    </border>
    <border>
      <left style="thin">
        <color rgb="FFFFFFFF"/>
      </left>
      <right/>
      <top/>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2"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5" applyNumberFormat="0" applyAlignment="0" applyProtection="0"/>
    <xf numFmtId="0" fontId="36" fillId="6" borderId="6" applyNumberFormat="0" applyAlignment="0" applyProtection="0"/>
    <xf numFmtId="0" fontId="37" fillId="6" borderId="5" applyNumberFormat="0" applyAlignment="0" applyProtection="0"/>
    <xf numFmtId="0" fontId="38" fillId="0" borderId="7" applyNumberFormat="0" applyFill="0" applyAlignment="0" applyProtection="0"/>
    <xf numFmtId="0" fontId="39" fillId="7" borderId="8" applyNumberFormat="0" applyAlignment="0" applyProtection="0"/>
    <xf numFmtId="0" fontId="40" fillId="0" borderId="0" applyNumberFormat="0" applyFill="0" applyBorder="0" applyAlignment="0" applyProtection="0"/>
    <xf numFmtId="0" fontId="28" fillId="8" borderId="9" applyNumberFormat="0" applyFont="0" applyAlignment="0" applyProtection="0"/>
    <xf numFmtId="0" fontId="41" fillId="0" borderId="0" applyNumberFormat="0" applyFill="0" applyBorder="0" applyAlignment="0" applyProtection="0"/>
    <xf numFmtId="0" fontId="42" fillId="0" borderId="10"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1">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1" applyNumberFormat="0" applyFon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9"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4"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0"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2"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5"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8" applyNumberFormat="0" applyAlignment="0" applyProtection="0"/>
    <xf numFmtId="0" fontId="11" fillId="0" borderId="3"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6"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12"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7" applyNumberFormat="0" applyFill="0" applyAlignment="0" applyProtection="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5"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12"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15" applyNumberFormat="0" applyFill="0" applyAlignment="0" applyProtection="0"/>
    <xf numFmtId="0" fontId="61" fillId="0" borderId="16"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17" applyNumberFormat="0" applyFill="0" applyAlignment="0" applyProtection="0"/>
    <xf numFmtId="0" fontId="56" fillId="54" borderId="13"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14" applyNumberFormat="0" applyFill="0" applyAlignment="0" applyProtection="0"/>
    <xf numFmtId="0" fontId="48" fillId="0" borderId="19"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12"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12" applyNumberFormat="0" applyAlignment="0" applyProtection="0"/>
    <xf numFmtId="0" fontId="49" fillId="34" borderId="12" applyNumberFormat="0" applyAlignment="0" applyProtection="0"/>
    <xf numFmtId="0" fontId="47" fillId="56" borderId="11" applyNumberFormat="0" applyFont="0" applyAlignment="0" applyProtection="0"/>
    <xf numFmtId="0" fontId="64" fillId="53" borderId="18" applyNumberFormat="0" applyAlignment="0" applyProtection="0"/>
    <xf numFmtId="0" fontId="48" fillId="0" borderId="19"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9"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71" fillId="59" borderId="12" applyNumberFormat="0" applyAlignment="0" applyProtection="0"/>
    <xf numFmtId="0" fontId="71" fillId="59" borderId="12" applyNumberFormat="0" applyAlignment="0" applyProtection="0"/>
    <xf numFmtId="0" fontId="72" fillId="0" borderId="0"/>
    <xf numFmtId="0" fontId="73" fillId="54" borderId="13" applyNumberFormat="0" applyAlignment="0" applyProtection="0"/>
    <xf numFmtId="0" fontId="73" fillId="54" borderId="13" applyNumberFormat="0" applyAlignment="0" applyProtection="0"/>
    <xf numFmtId="0" fontId="20" fillId="7" borderId="8"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10" fillId="0" borderId="2" applyNumberFormat="0" applyFill="0" applyAlignment="0" applyProtection="0"/>
    <xf numFmtId="0" fontId="78" fillId="0" borderId="15" applyNumberFormat="0" applyFill="0" applyAlignment="0" applyProtection="0"/>
    <xf numFmtId="0" fontId="78" fillId="0" borderId="15" applyNumberFormat="0" applyFill="0" applyAlignment="0" applyProtection="0"/>
    <xf numFmtId="0" fontId="11" fillId="0" borderId="3"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2" fillId="0" borderId="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5" applyNumberFormat="0" applyAlignment="0" applyProtection="0"/>
    <xf numFmtId="0" fontId="16" fillId="5" borderId="5" applyNumberFormat="0" applyAlignment="0" applyProtection="0"/>
    <xf numFmtId="0" fontId="81" fillId="34" borderId="12" applyNumberFormat="0" applyAlignment="0" applyProtection="0"/>
    <xf numFmtId="0" fontId="81" fillId="34" borderId="12" applyNumberFormat="0" applyAlignment="0" applyProtection="0"/>
    <xf numFmtId="0" fontId="82" fillId="0" borderId="17" applyNumberFormat="0" applyFill="0" applyAlignment="0" applyProtection="0"/>
    <xf numFmtId="0" fontId="82" fillId="0" borderId="17" applyNumberFormat="0" applyFill="0" applyAlignment="0" applyProtection="0"/>
    <xf numFmtId="0" fontId="19" fillId="0" borderId="7"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19"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17" applyNumberFormat="0" applyFill="0" applyAlignment="0" applyProtection="0"/>
    <xf numFmtId="0" fontId="49" fillId="34" borderId="12" applyNumberFormat="0" applyAlignment="0" applyProtection="0"/>
    <xf numFmtId="0" fontId="61" fillId="0" borderId="0" applyNumberFormat="0" applyFill="0" applyBorder="0" applyAlignment="0" applyProtection="0"/>
    <xf numFmtId="0" fontId="61" fillId="0" borderId="16" applyNumberFormat="0" applyFill="0" applyAlignment="0" applyProtection="0"/>
    <xf numFmtId="0" fontId="60" fillId="0" borderId="15" applyNumberFormat="0" applyFill="0" applyAlignment="0" applyProtection="0"/>
    <xf numFmtId="0" fontId="59" fillId="0" borderId="14"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13" applyNumberFormat="0" applyAlignment="0" applyProtection="0"/>
    <xf numFmtId="0" fontId="55" fillId="53" borderId="12"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9"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9"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9" applyNumberFormat="0" applyFont="0" applyAlignment="0" applyProtection="0"/>
    <xf numFmtId="0" fontId="26" fillId="56" borderId="22"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1">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22"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6"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18" applyNumberFormat="0" applyAlignment="0" applyProtection="0"/>
    <xf numFmtId="0" fontId="85" fillId="59" borderId="18"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0"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23" applyNumberFormat="0" applyFill="0" applyAlignment="0" applyProtection="0"/>
    <xf numFmtId="164" fontId="26" fillId="0" borderId="0" applyFont="0" applyFill="0" applyBorder="0" applyAlignment="0" applyProtection="0"/>
    <xf numFmtId="0" fontId="87" fillId="0" borderId="2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17" fillId="6" borderId="6" applyNumberFormat="0" applyAlignment="0" applyProtection="0"/>
    <xf numFmtId="0" fontId="9" fillId="0" borderId="0" applyNumberFormat="0" applyFill="0" applyBorder="0" applyAlignment="0" applyProtection="0"/>
    <xf numFmtId="0" fontId="8" fillId="0" borderId="10"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9"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7" fillId="6" borderId="6" applyNumberFormat="0" applyAlignment="0" applyProtection="0"/>
    <xf numFmtId="0" fontId="8" fillId="0" borderId="10"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0" fontId="18" fillId="6" borderId="5" applyNumberFormat="0" applyAlignment="0" applyProtection="0"/>
    <xf numFmtId="175"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0" fontId="20" fillId="7" borderId="8" applyNumberFormat="0" applyAlignment="0" applyProtection="0"/>
    <xf numFmtId="175" fontId="56" fillId="54" borderId="13" applyNumberFormat="0" applyAlignment="0" applyProtection="0"/>
    <xf numFmtId="0" fontId="56" fillId="54" borderId="13"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0" fontId="10" fillId="0" borderId="2"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0" fontId="11" fillId="0" borderId="3"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0" fontId="12" fillId="0" borderId="4"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0" fontId="16" fillId="5" borderId="5" applyNumberFormat="0" applyAlignment="0" applyProtection="0"/>
    <xf numFmtId="175"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0" fontId="19" fillId="0" borderId="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0" fontId="17" fillId="6" borderId="6" applyNumberFormat="0" applyAlignment="0" applyProtection="0"/>
    <xf numFmtId="175" fontId="64" fillId="53" borderId="18" applyNumberFormat="0" applyAlignment="0" applyProtection="0"/>
    <xf numFmtId="0" fontId="64" fillId="53" borderId="18"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0" fontId="8" fillId="0" borderId="10"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9" fontId="1" fillId="0" borderId="0" applyFont="0" applyFill="0" applyBorder="0" applyAlignment="0" applyProtection="0"/>
  </cellStyleXfs>
  <cellXfs count="343">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4" fontId="5" fillId="0" borderId="0" xfId="0" applyNumberFormat="1" applyFont="1"/>
    <xf numFmtId="0" fontId="4" fillId="0" borderId="0" xfId="0" applyFont="1"/>
    <xf numFmtId="0" fontId="2" fillId="0" borderId="0" xfId="0" applyFont="1"/>
    <xf numFmtId="0" fontId="5" fillId="0" borderId="0" xfId="0" applyFont="1"/>
    <xf numFmtId="0" fontId="6" fillId="0" borderId="0" xfId="0" applyFont="1" applyAlignment="1">
      <alignment horizontal="center"/>
    </xf>
    <xf numFmtId="0" fontId="98" fillId="0" borderId="0" xfId="0" applyFont="1"/>
    <xf numFmtId="0" fontId="99" fillId="0" borderId="0" xfId="0" applyFont="1"/>
    <xf numFmtId="9" fontId="5" fillId="0" borderId="0" xfId="0" applyNumberFormat="1" applyFont="1" applyAlignment="1">
      <alignment horizontal="center"/>
    </xf>
    <xf numFmtId="0" fontId="5" fillId="0" borderId="0" xfId="0" applyFont="1" applyAlignment="1">
      <alignment horizontal="center"/>
    </xf>
    <xf numFmtId="2" fontId="4" fillId="0" borderId="0" xfId="1" applyNumberFormat="1" applyFont="1" applyAlignment="1">
      <alignment horizontal="center"/>
    </xf>
    <xf numFmtId="0" fontId="100" fillId="61" borderId="0" xfId="0" applyFont="1" applyFill="1"/>
    <xf numFmtId="0" fontId="101" fillId="61" borderId="0" xfId="0" applyFont="1" applyFill="1"/>
    <xf numFmtId="10" fontId="100" fillId="61" borderId="0" xfId="0" applyNumberFormat="1" applyFont="1" applyFill="1"/>
    <xf numFmtId="0" fontId="100" fillId="60" borderId="0" xfId="0" applyFont="1" applyFill="1"/>
    <xf numFmtId="0" fontId="102" fillId="61" borderId="0" xfId="0" applyFont="1" applyFill="1"/>
    <xf numFmtId="0" fontId="103" fillId="61" borderId="0" xfId="0" applyFont="1" applyFill="1"/>
    <xf numFmtId="0" fontId="104" fillId="61" borderId="0" xfId="0" applyFont="1" applyFill="1"/>
    <xf numFmtId="10" fontId="102" fillId="61" borderId="0" xfId="0" applyNumberFormat="1" applyFont="1" applyFill="1"/>
    <xf numFmtId="0" fontId="105" fillId="61" borderId="0" xfId="0" applyFont="1" applyFill="1" applyAlignment="1">
      <alignment vertical="top"/>
    </xf>
    <xf numFmtId="0" fontId="106" fillId="63" borderId="0" xfId="0" applyFont="1" applyFill="1" applyAlignment="1">
      <alignment vertical="center"/>
    </xf>
    <xf numFmtId="0" fontId="107" fillId="61" borderId="0" xfId="0" applyFont="1" applyFill="1" applyAlignment="1">
      <alignment vertical="top"/>
    </xf>
    <xf numFmtId="0" fontId="109" fillId="61" borderId="0" xfId="0" applyFont="1" applyFill="1"/>
    <xf numFmtId="0" fontId="102" fillId="60" borderId="0" xfId="0" applyFont="1" applyFill="1"/>
    <xf numFmtId="0" fontId="110" fillId="61" borderId="0" xfId="0" applyFont="1" applyFill="1" applyAlignment="1">
      <alignment horizontal="center" vertical="center"/>
    </xf>
    <xf numFmtId="0" fontId="110" fillId="61" borderId="0" xfId="0" applyFont="1" applyFill="1" applyAlignment="1">
      <alignment vertical="top"/>
    </xf>
    <xf numFmtId="0" fontId="111" fillId="61" borderId="0" xfId="0" applyFont="1" applyFill="1" applyAlignment="1">
      <alignment vertical="center"/>
    </xf>
    <xf numFmtId="178" fontId="102" fillId="61" borderId="0" xfId="32987" quotePrefix="1" applyNumberFormat="1" applyFont="1" applyFill="1" applyAlignment="1">
      <alignment horizontal="right"/>
    </xf>
    <xf numFmtId="0" fontId="110" fillId="61" borderId="0" xfId="0" applyFont="1" applyFill="1"/>
    <xf numFmtId="0" fontId="102" fillId="61" borderId="0" xfId="0" applyFont="1" applyFill="1" applyAlignment="1">
      <alignment vertical="center"/>
    </xf>
    <xf numFmtId="1" fontId="102" fillId="61" borderId="0" xfId="33003" applyNumberFormat="1" applyFont="1" applyFill="1" applyProtection="1"/>
    <xf numFmtId="9" fontId="113" fillId="61" borderId="0" xfId="0" quotePrefix="1" applyNumberFormat="1" applyFont="1" applyFill="1"/>
    <xf numFmtId="169" fontId="102" fillId="61" borderId="0" xfId="0" applyNumberFormat="1" applyFont="1" applyFill="1"/>
    <xf numFmtId="9" fontId="114" fillId="61" borderId="0" xfId="0" quotePrefix="1" applyNumberFormat="1" applyFont="1" applyFill="1" applyAlignment="1">
      <alignment horizontal="right" vertical="center" textRotation="180"/>
    </xf>
    <xf numFmtId="179" fontId="112" fillId="0" borderId="24" xfId="32987" quotePrefix="1" applyNumberFormat="1" applyFont="1" applyBorder="1" applyAlignment="1">
      <alignment horizontal="center" vertical="center"/>
    </xf>
    <xf numFmtId="0" fontId="104" fillId="61" borderId="0" xfId="0" quotePrefix="1" applyFont="1" applyFill="1"/>
    <xf numFmtId="9" fontId="113" fillId="61" borderId="0" xfId="0" quotePrefix="1" applyNumberFormat="1" applyFont="1" applyFill="1" applyAlignment="1">
      <alignment vertical="top"/>
    </xf>
    <xf numFmtId="0" fontId="115" fillId="61" borderId="0" xfId="0" applyFont="1" applyFill="1"/>
    <xf numFmtId="9" fontId="102" fillId="61" borderId="0" xfId="0" applyNumberFormat="1" applyFont="1" applyFill="1"/>
    <xf numFmtId="0" fontId="104" fillId="61" borderId="0" xfId="32987" applyFont="1" applyFill="1"/>
    <xf numFmtId="178" fontId="102" fillId="61" borderId="0" xfId="0" applyNumberFormat="1" applyFont="1" applyFill="1"/>
    <xf numFmtId="178" fontId="104" fillId="61" borderId="0" xfId="0" applyNumberFormat="1" applyFont="1" applyFill="1"/>
    <xf numFmtId="0" fontId="108" fillId="61" borderId="0" xfId="0" applyFont="1" applyFill="1"/>
    <xf numFmtId="0" fontId="108" fillId="61" borderId="0" xfId="0" applyFont="1" applyFill="1" applyAlignment="1">
      <alignment vertical="center"/>
    </xf>
    <xf numFmtId="0" fontId="116" fillId="61" borderId="0" xfId="0" applyFont="1" applyFill="1" applyAlignment="1">
      <alignment vertical="center" wrapText="1"/>
    </xf>
    <xf numFmtId="10" fontId="102" fillId="61" borderId="0" xfId="0" applyNumberFormat="1" applyFont="1" applyFill="1" applyAlignment="1">
      <alignment vertical="center"/>
    </xf>
    <xf numFmtId="0" fontId="102" fillId="60" borderId="0" xfId="0" applyFont="1" applyFill="1" applyAlignment="1">
      <alignment vertical="center"/>
    </xf>
    <xf numFmtId="0" fontId="104" fillId="61" borderId="0" xfId="0" applyFont="1" applyFill="1" applyAlignment="1">
      <alignment wrapText="1"/>
    </xf>
    <xf numFmtId="0" fontId="117" fillId="61" borderId="0" xfId="13043" applyFont="1" applyFill="1" applyAlignment="1">
      <alignment horizontal="left" vertical="center" wrapText="1"/>
    </xf>
    <xf numFmtId="0" fontId="117" fillId="61" borderId="0" xfId="13043" applyFont="1" applyFill="1" applyAlignment="1">
      <alignment vertical="center" wrapText="1"/>
    </xf>
    <xf numFmtId="0" fontId="102" fillId="61" borderId="0" xfId="0" applyFont="1" applyFill="1" applyAlignment="1">
      <alignment vertical="top"/>
    </xf>
    <xf numFmtId="0" fontId="116" fillId="61" borderId="0" xfId="13043" applyFont="1" applyFill="1" applyAlignment="1">
      <alignment vertical="center" wrapText="1"/>
    </xf>
    <xf numFmtId="0" fontId="116" fillId="61" borderId="0" xfId="0" applyFont="1" applyFill="1" applyAlignment="1">
      <alignment vertical="top" wrapText="1"/>
    </xf>
    <xf numFmtId="10" fontId="102" fillId="61" borderId="0" xfId="0" applyNumberFormat="1" applyFont="1" applyFill="1" applyAlignment="1">
      <alignment vertical="top"/>
    </xf>
    <xf numFmtId="0" fontId="102" fillId="60" borderId="0" xfId="0" applyFont="1" applyFill="1" applyAlignment="1">
      <alignment vertical="top"/>
    </xf>
    <xf numFmtId="0" fontId="118" fillId="61" borderId="0" xfId="0" applyFont="1" applyFill="1"/>
    <xf numFmtId="0" fontId="119" fillId="61" borderId="0" xfId="0" applyFont="1" applyFill="1" applyAlignment="1">
      <alignment vertical="center"/>
    </xf>
    <xf numFmtId="0" fontId="120" fillId="61" borderId="0" xfId="0" applyFont="1" applyFill="1"/>
    <xf numFmtId="0" fontId="119" fillId="64" borderId="0" xfId="0" applyFont="1" applyFill="1" applyAlignment="1">
      <alignment vertical="center"/>
    </xf>
    <xf numFmtId="0" fontId="121" fillId="64" borderId="0" xfId="0" applyFont="1" applyFill="1"/>
    <xf numFmtId="0" fontId="122" fillId="64" borderId="0" xfId="0" applyFont="1" applyFill="1"/>
    <xf numFmtId="0" fontId="123" fillId="64" borderId="0" xfId="0" applyFont="1" applyFill="1"/>
    <xf numFmtId="0" fontId="123" fillId="64" borderId="0" xfId="0" applyFont="1" applyFill="1" applyAlignment="1">
      <alignment vertical="center"/>
    </xf>
    <xf numFmtId="0" fontId="124" fillId="64" borderId="0" xfId="0" applyFont="1" applyFill="1" applyAlignment="1">
      <alignment horizontal="center"/>
    </xf>
    <xf numFmtId="0" fontId="125" fillId="64" borderId="0" xfId="32987" applyFont="1" applyFill="1" applyAlignment="1">
      <alignment vertical="center"/>
    </xf>
    <xf numFmtId="14" fontId="125" fillId="64" borderId="0" xfId="32987" applyNumberFormat="1" applyFont="1" applyFill="1"/>
    <xf numFmtId="3" fontId="126" fillId="64" borderId="0" xfId="32987" applyNumberFormat="1" applyFont="1" applyFill="1"/>
    <xf numFmtId="179" fontId="126" fillId="64" borderId="0" xfId="32987" applyNumberFormat="1" applyFont="1" applyFill="1"/>
    <xf numFmtId="9" fontId="126" fillId="64" borderId="0" xfId="33003" applyFont="1" applyFill="1" applyBorder="1" applyProtection="1"/>
    <xf numFmtId="0" fontId="125" fillId="64" borderId="0" xfId="0" applyFont="1" applyFill="1" applyAlignment="1">
      <alignment vertical="center"/>
    </xf>
    <xf numFmtId="0" fontId="125" fillId="64" borderId="0" xfId="0" applyFont="1" applyFill="1" applyAlignment="1">
      <alignment vertical="top"/>
    </xf>
    <xf numFmtId="0" fontId="123" fillId="63" borderId="0" xfId="0" applyFont="1" applyFill="1"/>
    <xf numFmtId="0" fontId="125" fillId="63" borderId="0" xfId="0" applyFont="1" applyFill="1" applyAlignment="1">
      <alignment horizontal="center" vertical="center"/>
    </xf>
    <xf numFmtId="0" fontId="128" fillId="63" borderId="0" xfId="0" applyFont="1" applyFill="1" applyAlignment="1">
      <alignment vertical="center"/>
    </xf>
    <xf numFmtId="0" fontId="121" fillId="63" borderId="0" xfId="0" applyFont="1" applyFill="1"/>
    <xf numFmtId="0" fontId="125" fillId="63" borderId="0" xfId="0" applyFont="1" applyFill="1" applyAlignment="1">
      <alignment vertical="top"/>
    </xf>
    <xf numFmtId="0" fontId="130" fillId="61" borderId="0" xfId="0" applyFont="1" applyFill="1" applyAlignment="1">
      <alignment vertical="center"/>
    </xf>
    <xf numFmtId="0" fontId="125" fillId="63" borderId="0" xfId="32987" applyFont="1" applyFill="1" applyAlignment="1">
      <alignment vertical="center"/>
    </xf>
    <xf numFmtId="179" fontId="125" fillId="63" borderId="0" xfId="32987" quotePrefix="1" applyNumberFormat="1" applyFont="1" applyFill="1" applyAlignment="1">
      <alignment horizontal="center" vertical="center"/>
    </xf>
    <xf numFmtId="178" fontId="125" fillId="63" borderId="0" xfId="0" applyNumberFormat="1" applyFont="1" applyFill="1" applyAlignment="1">
      <alignment horizontal="center" vertical="center"/>
    </xf>
    <xf numFmtId="179" fontId="125" fillId="63" borderId="0" xfId="32987" applyNumberFormat="1" applyFont="1" applyFill="1" applyAlignment="1">
      <alignment horizontal="center" vertical="center"/>
    </xf>
    <xf numFmtId="0" fontId="123" fillId="63" borderId="0" xfId="32987" applyFont="1" applyFill="1"/>
    <xf numFmtId="179" fontId="125" fillId="66" borderId="0" xfId="32987" applyNumberFormat="1" applyFont="1" applyFill="1" applyAlignment="1">
      <alignment horizontal="center" vertical="center"/>
    </xf>
    <xf numFmtId="0" fontId="125" fillId="63" borderId="25" xfId="32987" applyFont="1" applyFill="1" applyBorder="1" applyAlignment="1">
      <alignment vertical="center"/>
    </xf>
    <xf numFmtId="179" fontId="125" fillId="66" borderId="25" xfId="32987" applyNumberFormat="1" applyFont="1" applyFill="1" applyBorder="1" applyAlignment="1">
      <alignment horizontal="center" vertical="center"/>
    </xf>
    <xf numFmtId="0" fontId="125" fillId="63" borderId="25" xfId="0" applyFont="1" applyFill="1" applyBorder="1" applyAlignment="1">
      <alignment vertical="center"/>
    </xf>
    <xf numFmtId="179" fontId="125" fillId="63" borderId="25" xfId="32987" quotePrefix="1" applyNumberFormat="1" applyFont="1" applyFill="1" applyBorder="1" applyAlignment="1">
      <alignment horizontal="center" vertical="center"/>
    </xf>
    <xf numFmtId="178" fontId="125" fillId="63" borderId="25" xfId="0" applyNumberFormat="1" applyFont="1" applyFill="1" applyBorder="1" applyAlignment="1">
      <alignment horizontal="center" vertical="center"/>
    </xf>
    <xf numFmtId="179" fontId="125" fillId="63" borderId="25" xfId="32987" applyNumberFormat="1" applyFont="1" applyFill="1" applyBorder="1" applyAlignment="1">
      <alignment horizontal="center" vertical="center"/>
    </xf>
    <xf numFmtId="0" fontId="125" fillId="63" borderId="26" xfId="32987" applyFont="1" applyFill="1" applyBorder="1" applyAlignment="1">
      <alignment vertical="center"/>
    </xf>
    <xf numFmtId="179" fontId="125" fillId="63" borderId="26" xfId="32987" applyNumberFormat="1" applyFont="1" applyFill="1" applyBorder="1" applyAlignment="1">
      <alignment horizontal="center" vertical="center"/>
    </xf>
    <xf numFmtId="179" fontId="125" fillId="63" borderId="26" xfId="32987" quotePrefix="1" applyNumberFormat="1" applyFont="1" applyFill="1" applyBorder="1" applyAlignment="1">
      <alignment horizontal="center" vertical="center"/>
    </xf>
    <xf numFmtId="178" fontId="125" fillId="63" borderId="26" xfId="0" applyNumberFormat="1" applyFont="1" applyFill="1" applyBorder="1" applyAlignment="1">
      <alignment horizontal="center" vertical="center"/>
    </xf>
    <xf numFmtId="0" fontId="125" fillId="63" borderId="26" xfId="0" applyFont="1" applyFill="1" applyBorder="1" applyAlignment="1">
      <alignment vertical="center"/>
    </xf>
    <xf numFmtId="0" fontId="125" fillId="63" borderId="28" xfId="0" applyFont="1" applyFill="1" applyBorder="1" applyAlignment="1">
      <alignment vertical="center"/>
    </xf>
    <xf numFmtId="178" fontId="125" fillId="63" borderId="28" xfId="0" applyNumberFormat="1" applyFont="1" applyFill="1" applyBorder="1" applyAlignment="1">
      <alignment horizontal="center" vertical="center"/>
    </xf>
    <xf numFmtId="179" fontId="125" fillId="63" borderId="28" xfId="32987" applyNumberFormat="1" applyFont="1" applyFill="1" applyBorder="1" applyAlignment="1">
      <alignment horizontal="center" vertical="center"/>
    </xf>
    <xf numFmtId="179" fontId="125" fillId="66" borderId="26" xfId="32987" applyNumberFormat="1" applyFont="1" applyFill="1" applyBorder="1" applyAlignment="1">
      <alignment horizontal="center" vertical="center"/>
    </xf>
    <xf numFmtId="179" fontId="112" fillId="66" borderId="24" xfId="32987" quotePrefix="1" applyNumberFormat="1" applyFont="1" applyFill="1" applyBorder="1" applyAlignment="1">
      <alignment horizontal="center" vertical="center"/>
    </xf>
    <xf numFmtId="0" fontId="102" fillId="66" borderId="0" xfId="0" applyFont="1" applyFill="1"/>
    <xf numFmtId="179" fontId="112" fillId="60" borderId="24" xfId="32987" quotePrefix="1" applyNumberFormat="1" applyFont="1" applyFill="1" applyBorder="1" applyAlignment="1">
      <alignment horizontal="center" vertical="center"/>
    </xf>
    <xf numFmtId="2" fontId="0" fillId="63" borderId="27" xfId="0" applyNumberFormat="1" applyFill="1" applyBorder="1" applyAlignment="1">
      <alignment horizontal="center" vertical="center"/>
    </xf>
    <xf numFmtId="0" fontId="6" fillId="68" borderId="26" xfId="0" applyFont="1" applyFill="1" applyBorder="1" applyAlignment="1">
      <alignment horizontal="center"/>
    </xf>
    <xf numFmtId="2" fontId="0" fillId="63" borderId="26" xfId="0" applyNumberFormat="1" applyFill="1" applyBorder="1" applyAlignment="1">
      <alignment horizontal="center" vertical="center"/>
    </xf>
    <xf numFmtId="0" fontId="6" fillId="68" borderId="29" xfId="0" applyFont="1" applyFill="1" applyBorder="1" applyAlignment="1">
      <alignment horizontal="center"/>
    </xf>
    <xf numFmtId="14" fontId="125" fillId="63" borderId="30" xfId="32987" applyNumberFormat="1" applyFont="1" applyFill="1" applyBorder="1" applyAlignment="1" applyProtection="1">
      <alignment vertical="center"/>
      <protection locked="0"/>
    </xf>
    <xf numFmtId="14" fontId="125" fillId="65" borderId="30" xfId="32987" applyNumberFormat="1" applyFont="1" applyFill="1" applyBorder="1"/>
    <xf numFmtId="3" fontId="125" fillId="63" borderId="30" xfId="32987" applyNumberFormat="1" applyFont="1" applyFill="1" applyBorder="1" applyAlignment="1">
      <alignment vertical="center"/>
    </xf>
    <xf numFmtId="3" fontId="126" fillId="64" borderId="30" xfId="32987" applyNumberFormat="1" applyFont="1" applyFill="1" applyBorder="1"/>
    <xf numFmtId="0" fontId="125" fillId="63" borderId="30" xfId="32987" applyFont="1" applyFill="1" applyBorder="1" applyAlignment="1" applyProtection="1">
      <alignment horizontal="right" vertical="center"/>
      <protection locked="0"/>
    </xf>
    <xf numFmtId="179" fontId="125" fillId="63" borderId="30" xfId="32987" applyNumberFormat="1" applyFont="1" applyFill="1" applyBorder="1" applyAlignment="1" applyProtection="1">
      <alignment vertical="center"/>
      <protection locked="0"/>
    </xf>
    <xf numFmtId="179" fontId="127" fillId="65" borderId="30" xfId="32987" applyNumberFormat="1" applyFont="1" applyFill="1" applyBorder="1" applyAlignment="1">
      <alignment vertical="center"/>
    </xf>
    <xf numFmtId="2" fontId="132" fillId="67" borderId="35" xfId="0" applyNumberFormat="1" applyFont="1" applyFill="1" applyBorder="1" applyAlignment="1">
      <alignment horizontal="center"/>
    </xf>
    <xf numFmtId="2" fontId="132" fillId="67" borderId="36" xfId="0" applyNumberFormat="1" applyFont="1" applyFill="1" applyBorder="1" applyAlignment="1">
      <alignment horizontal="center"/>
    </xf>
    <xf numFmtId="0" fontId="116" fillId="61" borderId="0" xfId="13043" applyFont="1" applyFill="1" applyAlignment="1">
      <alignment horizontal="left" vertical="center" wrapText="1"/>
    </xf>
    <xf numFmtId="0" fontId="90" fillId="61" borderId="0" xfId="13043" applyFont="1" applyFill="1" applyAlignment="1">
      <alignment horizontal="left" vertical="center" wrapText="1"/>
    </xf>
    <xf numFmtId="0" fontId="42" fillId="61" borderId="0" xfId="0" applyFont="1" applyFill="1"/>
    <xf numFmtId="0" fontId="28" fillId="66" borderId="0" xfId="0" applyFont="1" applyFill="1"/>
    <xf numFmtId="0" fontId="28" fillId="61" borderId="0" xfId="0" applyFont="1" applyFill="1" applyAlignment="1">
      <alignment vertical="top"/>
    </xf>
    <xf numFmtId="0" fontId="28" fillId="66" borderId="0" xfId="0" applyFont="1" applyFill="1" applyAlignment="1">
      <alignment vertical="top"/>
    </xf>
    <xf numFmtId="0" fontId="42" fillId="61" borderId="0" xfId="0" applyFont="1" applyFill="1" applyAlignment="1">
      <alignment vertical="top"/>
    </xf>
    <xf numFmtId="49" fontId="112" fillId="66" borderId="24" xfId="33003" quotePrefix="1" applyNumberFormat="1" applyFont="1" applyFill="1" applyBorder="1" applyAlignment="1">
      <alignment horizontal="center" vertical="center"/>
    </xf>
    <xf numFmtId="1" fontId="112" fillId="66" borderId="24" xfId="32987" quotePrefix="1" applyNumberFormat="1" applyFont="1" applyFill="1" applyBorder="1" applyAlignment="1">
      <alignment horizontal="center" vertical="center"/>
    </xf>
    <xf numFmtId="179" fontId="112" fillId="61" borderId="24" xfId="32987" quotePrefix="1" applyNumberFormat="1" applyFont="1" applyFill="1" applyBorder="1" applyAlignment="1">
      <alignment horizontal="center" vertical="center"/>
    </xf>
    <xf numFmtId="0" fontId="42" fillId="61" borderId="0" xfId="0" applyFont="1" applyFill="1" applyAlignment="1">
      <alignment horizontal="center"/>
    </xf>
    <xf numFmtId="0" fontId="42" fillId="66" borderId="0" xfId="0" applyFont="1" applyFill="1" applyAlignment="1">
      <alignment vertical="top"/>
    </xf>
    <xf numFmtId="2" fontId="0" fillId="0" borderId="0" xfId="0" applyNumberFormat="1"/>
    <xf numFmtId="0" fontId="0" fillId="0" borderId="0" xfId="0" applyAlignment="1">
      <alignment horizontal="left"/>
    </xf>
    <xf numFmtId="0" fontId="135" fillId="0" borderId="0" xfId="0" applyFont="1"/>
    <xf numFmtId="0" fontId="125" fillId="63" borderId="0" xfId="0" applyFont="1" applyFill="1" applyAlignment="1">
      <alignment vertical="center" wrapText="1"/>
    </xf>
    <xf numFmtId="0" fontId="40" fillId="61" borderId="0" xfId="0" applyFont="1" applyFill="1"/>
    <xf numFmtId="0" fontId="28" fillId="61" borderId="0" xfId="0" applyFont="1" applyFill="1" applyAlignment="1">
      <alignment vertical="center"/>
    </xf>
    <xf numFmtId="0" fontId="40" fillId="61" borderId="0" xfId="0" applyFont="1" applyFill="1" applyAlignment="1">
      <alignment vertical="top"/>
    </xf>
    <xf numFmtId="0" fontId="123" fillId="63" borderId="0" xfId="0" quotePrefix="1" applyFont="1" applyFill="1" applyAlignment="1">
      <alignment vertical="center" wrapText="1"/>
    </xf>
    <xf numFmtId="0" fontId="125" fillId="61" borderId="0" xfId="0" applyFont="1" applyFill="1" applyAlignment="1">
      <alignment vertical="top"/>
    </xf>
    <xf numFmtId="0" fontId="123" fillId="61" borderId="0" xfId="0" quotePrefix="1" applyFont="1" applyFill="1" applyAlignment="1">
      <alignment horizontal="left" wrapText="1"/>
    </xf>
    <xf numFmtId="0" fontId="123" fillId="61" borderId="0" xfId="0" applyFont="1" applyFill="1"/>
    <xf numFmtId="0" fontId="121" fillId="61" borderId="0" xfId="0" applyFont="1" applyFill="1"/>
    <xf numFmtId="178" fontId="104" fillId="61" borderId="0" xfId="0" applyNumberFormat="1" applyFont="1" applyFill="1" applyAlignment="1">
      <alignment vertical="center"/>
    </xf>
    <xf numFmtId="0" fontId="111" fillId="0" borderId="0" xfId="0" applyFont="1" applyAlignment="1">
      <alignment vertical="center"/>
    </xf>
    <xf numFmtId="2" fontId="131" fillId="62" borderId="32" xfId="0" applyNumberFormat="1" applyFont="1" applyFill="1" applyBorder="1" applyAlignment="1">
      <alignment horizontal="center" vertical="center"/>
    </xf>
    <xf numFmtId="4" fontId="131" fillId="62" borderId="32" xfId="0" applyNumberFormat="1" applyFont="1" applyFill="1" applyBorder="1" applyAlignment="1">
      <alignment wrapText="1"/>
    </xf>
    <xf numFmtId="9" fontId="125" fillId="63" borderId="30" xfId="33003" applyFont="1" applyFill="1" applyBorder="1" applyAlignment="1" applyProtection="1">
      <alignment horizontal="right" vertical="center"/>
      <protection locked="0"/>
    </xf>
    <xf numFmtId="10" fontId="102" fillId="61" borderId="0" xfId="0" applyNumberFormat="1" applyFont="1" applyFill="1" applyAlignment="1">
      <alignment horizontal="center"/>
    </xf>
    <xf numFmtId="0" fontId="102" fillId="61" borderId="0" xfId="0" applyFont="1" applyFill="1" applyAlignment="1">
      <alignment horizontal="center"/>
    </xf>
    <xf numFmtId="9" fontId="28" fillId="66" borderId="0" xfId="0" applyNumberFormat="1" applyFont="1" applyFill="1" applyAlignment="1">
      <alignment horizontal="center"/>
    </xf>
    <xf numFmtId="10" fontId="102" fillId="61" borderId="0" xfId="0" applyNumberFormat="1" applyFont="1" applyFill="1" applyAlignment="1">
      <alignment horizontal="center" vertical="center"/>
    </xf>
    <xf numFmtId="0" fontId="0" fillId="0" borderId="0" xfId="0" applyAlignment="1">
      <alignment horizontal="center"/>
    </xf>
    <xf numFmtId="0" fontId="42" fillId="61" borderId="0" xfId="0" applyFont="1" applyFill="1" applyAlignment="1">
      <alignment horizontal="center" vertical="center"/>
    </xf>
    <xf numFmtId="9" fontId="102" fillId="66" borderId="0" xfId="33003" applyFont="1" applyFill="1" applyAlignment="1" applyProtection="1">
      <alignment horizontal="center" vertical="center"/>
    </xf>
    <xf numFmtId="0" fontId="0" fillId="61" borderId="0" xfId="0" applyFill="1" applyAlignment="1">
      <alignment horizontal="left"/>
    </xf>
    <xf numFmtId="0" fontId="23" fillId="70" borderId="0" xfId="0" applyFont="1" applyFill="1"/>
    <xf numFmtId="0" fontId="23" fillId="70" borderId="0" xfId="0" applyFont="1" applyFill="1" applyAlignment="1">
      <alignment horizontal="center"/>
    </xf>
    <xf numFmtId="0" fontId="0" fillId="71" borderId="0" xfId="0" applyFill="1"/>
    <xf numFmtId="0" fontId="0" fillId="71" borderId="0" xfId="0" applyFill="1" applyAlignment="1">
      <alignment horizontal="center"/>
    </xf>
    <xf numFmtId="0" fontId="0" fillId="70" borderId="0" xfId="0" applyFill="1"/>
    <xf numFmtId="0" fontId="142" fillId="70" borderId="0" xfId="0" applyFont="1" applyFill="1"/>
    <xf numFmtId="0" fontId="144" fillId="61" borderId="0" xfId="0" applyFont="1" applyFill="1" applyAlignment="1">
      <alignment horizontal="center" vertical="center"/>
    </xf>
    <xf numFmtId="0" fontId="146" fillId="63" borderId="0" xfId="0" quotePrefix="1" applyFont="1" applyFill="1" applyAlignment="1">
      <alignment vertical="center" wrapText="1"/>
    </xf>
    <xf numFmtId="0" fontId="123" fillId="64" borderId="0" xfId="0" quotePrefix="1" applyFont="1" applyFill="1" applyAlignment="1">
      <alignmen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8" fillId="71" borderId="0" xfId="0" applyFont="1" applyFill="1"/>
    <xf numFmtId="0" fontId="8" fillId="0" borderId="0" xfId="0" applyFont="1" applyAlignment="1">
      <alignment horizontal="centerContinuous"/>
    </xf>
    <xf numFmtId="0" fontId="28" fillId="66" borderId="0" xfId="0" applyFont="1" applyFill="1" applyAlignment="1">
      <alignment horizontal="center"/>
    </xf>
    <xf numFmtId="14" fontId="102" fillId="66" borderId="0" xfId="0" applyNumberFormat="1" applyFont="1" applyFill="1" applyAlignment="1">
      <alignment horizontal="center"/>
    </xf>
    <xf numFmtId="0" fontId="28" fillId="61" borderId="0" xfId="0" applyFont="1" applyFill="1" applyAlignment="1">
      <alignment horizontal="center"/>
    </xf>
    <xf numFmtId="3" fontId="125" fillId="63" borderId="30" xfId="32987" quotePrefix="1" applyNumberFormat="1" applyFont="1" applyFill="1" applyBorder="1" applyAlignment="1">
      <alignment vertical="center"/>
    </xf>
    <xf numFmtId="1" fontId="28" fillId="66" borderId="0" xfId="33003" applyNumberFormat="1" applyFont="1" applyFill="1" applyProtection="1"/>
    <xf numFmtId="0" fontId="147" fillId="61" borderId="0" xfId="13043" applyFont="1" applyFill="1" applyAlignment="1">
      <alignment horizontal="left" vertical="center" wrapText="1"/>
    </xf>
    <xf numFmtId="0" fontId="21" fillId="0" borderId="0" xfId="0" applyFont="1" applyAlignment="1">
      <alignment horizontal="left"/>
    </xf>
    <xf numFmtId="0" fontId="21" fillId="61" borderId="0" xfId="0" applyFont="1" applyFill="1" applyAlignment="1">
      <alignment horizontal="left"/>
    </xf>
    <xf numFmtId="9" fontId="102" fillId="61" borderId="0" xfId="0" applyNumberFormat="1" applyFont="1" applyFill="1" applyAlignment="1">
      <alignment horizontal="center"/>
    </xf>
    <xf numFmtId="180" fontId="112" fillId="60" borderId="24" xfId="32987" quotePrefix="1" applyNumberFormat="1" applyFont="1" applyFill="1" applyBorder="1" applyAlignment="1">
      <alignment horizontal="center" vertical="center"/>
    </xf>
    <xf numFmtId="0" fontId="42" fillId="61" borderId="0" xfId="0" applyFont="1" applyFill="1" applyAlignment="1">
      <alignment vertical="center"/>
    </xf>
    <xf numFmtId="0" fontId="146" fillId="64" borderId="0" xfId="0" quotePrefix="1" applyFont="1" applyFill="1" applyAlignment="1">
      <alignment vertical="center" wrapText="1"/>
    </xf>
    <xf numFmtId="0" fontId="97" fillId="61" borderId="0" xfId="0" applyFont="1" applyFill="1"/>
    <xf numFmtId="179" fontId="125" fillId="63" borderId="0" xfId="0" applyNumberFormat="1" applyFont="1" applyFill="1" applyAlignment="1">
      <alignment horizontal="center" vertical="center"/>
    </xf>
    <xf numFmtId="0" fontId="105" fillId="61" borderId="0" xfId="0" applyFont="1" applyFill="1" applyAlignment="1">
      <alignment horizontal="left" vertical="center"/>
    </xf>
    <xf numFmtId="0" fontId="123" fillId="63" borderId="37" xfId="0" quotePrefix="1" applyFont="1" applyFill="1" applyBorder="1" applyAlignment="1">
      <alignment vertical="center"/>
    </xf>
    <xf numFmtId="0" fontId="123" fillId="63" borderId="0" xfId="0" quotePrefix="1" applyFont="1" applyFill="1" applyAlignment="1">
      <alignment vertical="center"/>
    </xf>
    <xf numFmtId="0" fontId="128" fillId="61" borderId="0" xfId="0" applyFont="1" applyFill="1" applyAlignment="1">
      <alignment vertical="center"/>
    </xf>
    <xf numFmtId="0" fontId="123" fillId="61" borderId="0" xfId="32987" applyFont="1" applyFill="1"/>
    <xf numFmtId="14" fontId="23" fillId="70" borderId="0" xfId="0" applyNumberFormat="1" applyFont="1" applyFill="1"/>
    <xf numFmtId="0" fontId="117" fillId="61" borderId="0" xfId="13043" applyFont="1" applyFill="1" applyAlignment="1">
      <alignment vertical="center" wrapText="1"/>
    </xf>
    <xf numFmtId="0" fontId="102" fillId="61" borderId="0" xfId="0" applyFont="1" applyFill="1" applyAlignment="1">
      <alignment vertical="center" wrapText="1"/>
    </xf>
    <xf numFmtId="0" fontId="117" fillId="61" borderId="0" xfId="13043" applyFont="1" applyFill="1" applyAlignment="1">
      <alignment horizontal="left" vertical="center" wrapText="1"/>
    </xf>
    <xf numFmtId="0" fontId="102" fillId="61" borderId="0" xfId="0" applyFont="1" applyFill="1" applyAlignment="1">
      <alignment horizontal="left" vertical="center" wrapText="1"/>
    </xf>
    <xf numFmtId="0" fontId="116" fillId="61" borderId="0" xfId="13043" applyFont="1" applyFill="1" applyAlignment="1">
      <alignment vertical="center" wrapText="1"/>
    </xf>
    <xf numFmtId="0" fontId="90" fillId="61" borderId="0" xfId="13043" applyFont="1" applyFill="1" applyAlignment="1">
      <alignment horizontal="left" vertical="top" wrapText="1"/>
    </xf>
    <xf numFmtId="0" fontId="116" fillId="61" borderId="0" xfId="13043" applyFont="1" applyFill="1" applyAlignment="1">
      <alignment horizontal="left" vertical="center" wrapText="1"/>
    </xf>
    <xf numFmtId="9" fontId="114" fillId="61" borderId="0" xfId="0" quotePrefix="1" applyNumberFormat="1" applyFont="1" applyFill="1" applyAlignment="1">
      <alignment horizontal="right" vertical="center" textRotation="180"/>
    </xf>
    <xf numFmtId="0" fontId="116" fillId="61" borderId="0" xfId="0" quotePrefix="1" applyFont="1" applyFill="1" applyAlignment="1">
      <alignment horizontal="left" vertical="top" wrapText="1"/>
    </xf>
    <xf numFmtId="0" fontId="140" fillId="64" borderId="0" xfId="0" applyFont="1" applyFill="1" applyAlignment="1">
      <alignment horizontal="left" vertical="top"/>
    </xf>
    <xf numFmtId="0" fontId="138" fillId="64" borderId="0" xfId="0" applyFont="1" applyFill="1" applyAlignment="1">
      <alignment horizontal="left" vertical="top"/>
    </xf>
    <xf numFmtId="0" fontId="90" fillId="61" borderId="0" xfId="0" applyFont="1" applyFill="1" applyAlignment="1">
      <alignment horizontal="left" vertical="top" wrapText="1"/>
    </xf>
    <xf numFmtId="0" fontId="137" fillId="64" borderId="0" xfId="0" applyFont="1" applyFill="1" applyAlignment="1">
      <alignment horizontal="left" vertical="center" wrapText="1"/>
    </xf>
    <xf numFmtId="0" fontId="90" fillId="61" borderId="0" xfId="0" applyFont="1" applyFill="1" applyAlignment="1">
      <alignment horizontal="left" vertical="center" wrapText="1"/>
    </xf>
    <xf numFmtId="0" fontId="123" fillId="64" borderId="0" xfId="0" quotePrefix="1" applyFont="1" applyFill="1" applyAlignment="1">
      <alignment horizontal="left" vertical="top" wrapText="1"/>
    </xf>
    <xf numFmtId="0" fontId="123" fillId="61" borderId="0" xfId="0" quotePrefix="1" applyFont="1" applyFill="1" applyAlignment="1">
      <alignment horizontal="left" wrapText="1"/>
    </xf>
    <xf numFmtId="0" fontId="123" fillId="69" borderId="0" xfId="0" quotePrefix="1" applyFont="1" applyFill="1" applyAlignment="1">
      <alignment horizontal="left" vertical="center" wrapText="1"/>
    </xf>
    <xf numFmtId="0" fontId="123" fillId="69" borderId="0" xfId="0" quotePrefix="1" applyFont="1" applyFill="1" applyAlignment="1">
      <alignment horizontal="left" wrapText="1"/>
    </xf>
    <xf numFmtId="0" fontId="123" fillId="64" borderId="0" xfId="0" quotePrefix="1" applyFont="1" applyFill="1" applyAlignment="1">
      <alignment horizontal="left" vertical="center" wrapText="1"/>
    </xf>
    <xf numFmtId="4" fontId="4" fillId="0" borderId="0" xfId="0" applyNumberFormat="1" applyFont="1"/>
    <xf numFmtId="0" fontId="6" fillId="0" borderId="0" xfId="0" applyFont="1"/>
    <xf numFmtId="4" fontId="131" fillId="62" borderId="32" xfId="0" applyNumberFormat="1" applyFont="1" applyFill="1" applyBorder="1" applyAlignment="1">
      <alignment horizontal="center" wrapText="1"/>
    </xf>
    <xf numFmtId="4" fontId="131" fillId="62" borderId="33" xfId="0" applyNumberFormat="1" applyFont="1" applyFill="1" applyBorder="1" applyAlignment="1">
      <alignment horizontal="center" wrapText="1"/>
    </xf>
    <xf numFmtId="4" fontId="131" fillId="62" borderId="38" xfId="0" applyNumberFormat="1" applyFont="1" applyFill="1" applyBorder="1" applyAlignment="1">
      <alignment horizontal="center" wrapText="1"/>
    </xf>
    <xf numFmtId="4" fontId="131" fillId="62" borderId="0" xfId="0" applyNumberFormat="1" applyFont="1" applyFill="1" applyAlignment="1">
      <alignment horizontal="center" wrapText="1"/>
    </xf>
    <xf numFmtId="0" fontId="131" fillId="62" borderId="31" xfId="0" applyFont="1" applyFill="1" applyBorder="1" applyAlignment="1">
      <alignment horizontal="center" vertical="center" wrapText="1"/>
    </xf>
    <xf numFmtId="0" fontId="131" fillId="62" borderId="34" xfId="0" applyFont="1" applyFill="1" applyBorder="1" applyAlignment="1">
      <alignment horizontal="center" vertical="center" wrapText="1"/>
    </xf>
    <xf numFmtId="2" fontId="131" fillId="62" borderId="32" xfId="0" applyNumberFormat="1" applyFont="1" applyFill="1" applyBorder="1" applyAlignment="1">
      <alignment horizontal="center" vertical="center"/>
    </xf>
    <xf numFmtId="2" fontId="131" fillId="62" borderId="35" xfId="0" applyNumberFormat="1" applyFont="1" applyFill="1" applyBorder="1" applyAlignment="1">
      <alignment horizontal="center" vertical="center"/>
    </xf>
    <xf numFmtId="2" fontId="131" fillId="62" borderId="33" xfId="0" applyNumberFormat="1" applyFont="1" applyFill="1" applyBorder="1" applyAlignment="1">
      <alignment horizontal="center" vertical="center"/>
    </xf>
    <xf numFmtId="2" fontId="131" fillId="62" borderId="36" xfId="0" applyNumberFormat="1" applyFont="1" applyFill="1" applyBorder="1" applyAlignment="1">
      <alignment horizontal="center" vertical="center"/>
    </xf>
    <xf numFmtId="2" fontId="131" fillId="62" borderId="31" xfId="0" applyNumberFormat="1" applyFont="1" applyFill="1" applyBorder="1" applyAlignment="1">
      <alignment horizontal="center" vertical="center"/>
    </xf>
    <xf numFmtId="0" fontId="102" fillId="61" borderId="0" xfId="0" applyFont="1" applyFill="1" applyProtection="1"/>
    <xf numFmtId="0" fontId="103" fillId="61" borderId="0" xfId="0" applyFont="1" applyFill="1" applyProtection="1"/>
    <xf numFmtId="0" fontId="118" fillId="61" borderId="0" xfId="0" applyFont="1" applyFill="1" applyProtection="1"/>
    <xf numFmtId="0" fontId="151" fillId="61" borderId="0" xfId="0" quotePrefix="1" applyFont="1" applyFill="1" applyAlignment="1" applyProtection="1">
      <alignment vertical="top"/>
    </xf>
    <xf numFmtId="0" fontId="104" fillId="61" borderId="0" xfId="0" applyFont="1" applyFill="1" applyProtection="1"/>
    <xf numFmtId="14" fontId="43" fillId="61" borderId="0" xfId="0" applyNumberFormat="1" applyFont="1" applyFill="1" applyAlignment="1" applyProtection="1">
      <alignment vertical="top"/>
    </xf>
    <xf numFmtId="0" fontId="105" fillId="61" borderId="0" xfId="0" applyFont="1" applyFill="1" applyAlignment="1" applyProtection="1">
      <alignment vertical="top"/>
    </xf>
    <xf numFmtId="0" fontId="97" fillId="61" borderId="0" xfId="0" applyFont="1" applyFill="1" applyProtection="1"/>
    <xf numFmtId="0" fontId="106" fillId="63" borderId="0" xfId="0" applyFont="1" applyFill="1" applyAlignment="1" applyProtection="1">
      <alignment vertical="center"/>
    </xf>
    <xf numFmtId="0" fontId="107" fillId="61" borderId="0" xfId="0" applyFont="1" applyFill="1" applyAlignment="1" applyProtection="1">
      <alignment vertical="top"/>
    </xf>
    <xf numFmtId="0" fontId="121" fillId="64" borderId="0" xfId="0" applyFont="1" applyFill="1" applyProtection="1"/>
    <xf numFmtId="0" fontId="122" fillId="64" borderId="0" xfId="0" applyFont="1" applyFill="1" applyProtection="1"/>
    <xf numFmtId="0" fontId="123" fillId="64" borderId="0" xfId="0" applyFont="1" applyFill="1" applyProtection="1"/>
    <xf numFmtId="0" fontId="109" fillId="61" borderId="0" xfId="0" applyFont="1" applyFill="1" applyProtection="1"/>
    <xf numFmtId="0" fontId="102" fillId="60" borderId="0" xfId="0" applyFont="1" applyFill="1" applyProtection="1"/>
    <xf numFmtId="0" fontId="119" fillId="64" borderId="0" xfId="0" applyFont="1" applyFill="1" applyAlignment="1" applyProtection="1">
      <alignment vertical="center"/>
    </xf>
    <xf numFmtId="0" fontId="123" fillId="64" borderId="0" xfId="0" applyFont="1" applyFill="1" applyAlignment="1" applyProtection="1">
      <alignment vertical="center"/>
    </xf>
    <xf numFmtId="0" fontId="120" fillId="61" borderId="0" xfId="0" applyFont="1" applyFill="1" applyProtection="1"/>
    <xf numFmtId="0" fontId="119" fillId="61" borderId="0" xfId="0" applyFont="1" applyFill="1" applyAlignment="1" applyProtection="1">
      <alignment vertical="center"/>
    </xf>
    <xf numFmtId="0" fontId="140" fillId="64" borderId="0" xfId="0" applyFont="1" applyFill="1" applyAlignment="1" applyProtection="1">
      <alignment vertical="top"/>
    </xf>
    <xf numFmtId="0" fontId="26" fillId="64" borderId="0" xfId="0" quotePrefix="1" applyFont="1" applyFill="1" applyAlignment="1" applyProtection="1">
      <alignment vertical="top"/>
    </xf>
    <xf numFmtId="0" fontId="124" fillId="64" borderId="0" xfId="0" applyFont="1" applyFill="1" applyAlignment="1" applyProtection="1">
      <alignment horizontal="center"/>
    </xf>
    <xf numFmtId="0" fontId="123" fillId="63" borderId="0" xfId="0" applyFont="1" applyFill="1" applyProtection="1"/>
    <xf numFmtId="0" fontId="125" fillId="63" borderId="0" xfId="0" applyFont="1" applyFill="1" applyAlignment="1" applyProtection="1">
      <alignment horizontal="center" vertical="center"/>
    </xf>
    <xf numFmtId="0" fontId="125" fillId="64" borderId="0" xfId="32987" applyFont="1" applyFill="1" applyAlignment="1" applyProtection="1">
      <alignment vertical="center"/>
    </xf>
    <xf numFmtId="14" fontId="125" fillId="65" borderId="30" xfId="32987" applyNumberFormat="1" applyFont="1" applyFill="1" applyBorder="1" applyProtection="1"/>
    <xf numFmtId="14" fontId="125" fillId="64" borderId="0" xfId="32987" applyNumberFormat="1" applyFont="1" applyFill="1" applyProtection="1"/>
    <xf numFmtId="0" fontId="125" fillId="63" borderId="0" xfId="32987" applyFont="1" applyFill="1" applyAlignment="1" applyProtection="1">
      <alignment vertical="center"/>
    </xf>
    <xf numFmtId="179" fontId="125" fillId="63" borderId="0" xfId="32987" quotePrefix="1" applyNumberFormat="1" applyFont="1" applyFill="1" applyAlignment="1" applyProtection="1">
      <alignment horizontal="center" vertical="center"/>
    </xf>
    <xf numFmtId="0" fontId="128" fillId="63" borderId="0" xfId="0" applyFont="1" applyFill="1" applyAlignment="1" applyProtection="1">
      <alignment vertical="center"/>
    </xf>
    <xf numFmtId="178" fontId="125" fillId="63" borderId="0" xfId="0" applyNumberFormat="1" applyFont="1" applyFill="1" applyAlignment="1" applyProtection="1">
      <alignment horizontal="center" vertical="center"/>
    </xf>
    <xf numFmtId="179" fontId="125" fillId="63" borderId="0" xfId="0" applyNumberFormat="1" applyFont="1" applyFill="1" applyAlignment="1" applyProtection="1">
      <alignment horizontal="center" vertical="center"/>
    </xf>
    <xf numFmtId="178" fontId="102" fillId="61" borderId="0" xfId="32987" quotePrefix="1" applyNumberFormat="1" applyFont="1" applyFill="1" applyAlignment="1" applyProtection="1">
      <alignment horizontal="right"/>
    </xf>
    <xf numFmtId="0" fontId="125" fillId="63" borderId="26" xfId="32987" applyFont="1" applyFill="1" applyBorder="1" applyAlignment="1" applyProtection="1">
      <alignment vertical="center"/>
    </xf>
    <xf numFmtId="179" fontId="125" fillId="63" borderId="26" xfId="32987" quotePrefix="1" applyNumberFormat="1" applyFont="1" applyFill="1" applyBorder="1" applyAlignment="1" applyProtection="1">
      <alignment horizontal="center" vertical="center"/>
    </xf>
    <xf numFmtId="178" fontId="125" fillId="63" borderId="26" xfId="0" applyNumberFormat="1" applyFont="1" applyFill="1" applyBorder="1" applyAlignment="1" applyProtection="1">
      <alignment horizontal="center" vertical="center"/>
    </xf>
    <xf numFmtId="179" fontId="125" fillId="63" borderId="26" xfId="0" applyNumberFormat="1" applyFont="1" applyFill="1" applyBorder="1" applyAlignment="1" applyProtection="1">
      <alignment horizontal="center" vertical="center"/>
    </xf>
    <xf numFmtId="3" fontId="125" fillId="63" borderId="30" xfId="32987" quotePrefix="1" applyNumberFormat="1" applyFont="1" applyFill="1" applyBorder="1" applyAlignment="1" applyProtection="1">
      <alignment vertical="center"/>
    </xf>
    <xf numFmtId="3" fontId="126" fillId="64" borderId="30" xfId="32987" applyNumberFormat="1" applyFont="1" applyFill="1" applyBorder="1" applyProtection="1"/>
    <xf numFmtId="3" fontId="126" fillId="64" borderId="0" xfId="32987" applyNumberFormat="1" applyFont="1" applyFill="1" applyProtection="1"/>
    <xf numFmtId="0" fontId="125" fillId="63" borderId="27" xfId="32987" applyFont="1" applyFill="1" applyBorder="1" applyAlignment="1" applyProtection="1">
      <alignment vertical="center"/>
    </xf>
    <xf numFmtId="179" fontId="125" fillId="63" borderId="27" xfId="32987" applyNumberFormat="1" applyFont="1" applyFill="1" applyBorder="1" applyAlignment="1" applyProtection="1">
      <alignment horizontal="center" vertical="center"/>
    </xf>
    <xf numFmtId="9" fontId="113" fillId="61" borderId="0" xfId="0" quotePrefix="1" applyNumberFormat="1" applyFont="1" applyFill="1" applyProtection="1"/>
    <xf numFmtId="0" fontId="123" fillId="63" borderId="37" xfId="0" quotePrefix="1" applyFont="1" applyFill="1" applyBorder="1" applyAlignment="1" applyProtection="1">
      <alignment horizontal="left" vertical="center" wrapText="1"/>
    </xf>
    <xf numFmtId="0" fontId="125" fillId="63" borderId="25" xfId="32987" applyFont="1" applyFill="1" applyBorder="1" applyAlignment="1" applyProtection="1">
      <alignment vertical="center"/>
    </xf>
    <xf numFmtId="178" fontId="125" fillId="63" borderId="25" xfId="0" applyNumberFormat="1" applyFont="1" applyFill="1" applyBorder="1" applyAlignment="1" applyProtection="1">
      <alignment horizontal="center" vertical="center"/>
    </xf>
    <xf numFmtId="179" fontId="125" fillId="63" borderId="25" xfId="32987" applyNumberFormat="1" applyFont="1" applyFill="1" applyBorder="1" applyAlignment="1" applyProtection="1">
      <alignment horizontal="center" vertical="center"/>
    </xf>
    <xf numFmtId="9" fontId="114" fillId="61" borderId="0" xfId="0" quotePrefix="1" applyNumberFormat="1" applyFont="1" applyFill="1" applyAlignment="1" applyProtection="1">
      <alignment horizontal="right" vertical="center" textRotation="180"/>
    </xf>
    <xf numFmtId="9" fontId="114" fillId="61" borderId="0" xfId="0" quotePrefix="1" applyNumberFormat="1" applyFont="1" applyFill="1" applyAlignment="1" applyProtection="1">
      <alignment horizontal="right" vertical="center" textRotation="180"/>
    </xf>
    <xf numFmtId="179" fontId="126" fillId="64" borderId="0" xfId="32987" applyNumberFormat="1" applyFont="1" applyFill="1" applyProtection="1"/>
    <xf numFmtId="0" fontId="123" fillId="63" borderId="0" xfId="0" quotePrefix="1" applyFont="1" applyFill="1" applyAlignment="1" applyProtection="1">
      <alignment horizontal="left" vertical="center" wrapText="1"/>
    </xf>
    <xf numFmtId="0" fontId="121" fillId="63" borderId="0" xfId="0" applyFont="1" applyFill="1" applyProtection="1"/>
    <xf numFmtId="0" fontId="125" fillId="63" borderId="0" xfId="0" applyFont="1" applyFill="1" applyAlignment="1" applyProtection="1">
      <alignment vertical="top"/>
    </xf>
    <xf numFmtId="0" fontId="125" fillId="63" borderId="25" xfId="0" applyFont="1" applyFill="1" applyBorder="1" applyAlignment="1" applyProtection="1">
      <alignment vertical="center"/>
    </xf>
    <xf numFmtId="179" fontId="125" fillId="63" borderId="25" xfId="32987" quotePrefix="1" applyNumberFormat="1" applyFont="1" applyFill="1" applyBorder="1" applyAlignment="1" applyProtection="1">
      <alignment horizontal="center" vertical="center"/>
    </xf>
    <xf numFmtId="0" fontId="125" fillId="63" borderId="0" xfId="0" applyFont="1" applyFill="1" applyAlignment="1" applyProtection="1">
      <alignment vertical="center" wrapText="1"/>
    </xf>
    <xf numFmtId="179" fontId="125" fillId="63" borderId="0" xfId="32987" applyNumberFormat="1" applyFont="1" applyFill="1" applyAlignment="1" applyProtection="1">
      <alignment horizontal="center" vertical="center"/>
    </xf>
    <xf numFmtId="9" fontId="113" fillId="61" borderId="0" xfId="0" quotePrefix="1" applyNumberFormat="1" applyFont="1" applyFill="1" applyAlignment="1" applyProtection="1">
      <alignment vertical="top"/>
    </xf>
    <xf numFmtId="0" fontId="146" fillId="64" borderId="0" xfId="0" applyFont="1" applyFill="1" applyAlignment="1" applyProtection="1">
      <alignment vertical="top"/>
    </xf>
    <xf numFmtId="0" fontId="40" fillId="61" borderId="0" xfId="0" applyFont="1" applyFill="1" applyAlignment="1" applyProtection="1">
      <alignment vertical="top"/>
    </xf>
    <xf numFmtId="0" fontId="125" fillId="63" borderId="26" xfId="0" applyFont="1" applyFill="1" applyBorder="1" applyAlignment="1" applyProtection="1">
      <alignment vertical="center"/>
    </xf>
    <xf numFmtId="179" fontId="125" fillId="63" borderId="26" xfId="32987" applyNumberFormat="1" applyFont="1" applyFill="1" applyBorder="1" applyAlignment="1" applyProtection="1">
      <alignment horizontal="center" vertical="center"/>
    </xf>
    <xf numFmtId="0" fontId="137" fillId="64" borderId="0" xfId="0" applyFont="1" applyFill="1" applyAlignment="1" applyProtection="1">
      <alignment horizontal="left" vertical="center" wrapText="1"/>
    </xf>
    <xf numFmtId="179" fontId="125" fillId="66" borderId="0" xfId="32987" applyNumberFormat="1" applyFont="1" applyFill="1" applyAlignment="1" applyProtection="1">
      <alignment horizontal="center" vertical="center"/>
    </xf>
    <xf numFmtId="0" fontId="125" fillId="63" borderId="28" xfId="0" applyFont="1" applyFill="1" applyBorder="1" applyAlignment="1" applyProtection="1">
      <alignment vertical="center"/>
    </xf>
    <xf numFmtId="178" fontId="125" fillId="63" borderId="28" xfId="0" applyNumberFormat="1" applyFont="1" applyFill="1" applyBorder="1" applyAlignment="1" applyProtection="1">
      <alignment horizontal="center" vertical="center"/>
    </xf>
    <xf numFmtId="179" fontId="125" fillId="63" borderId="28" xfId="32987" applyNumberFormat="1" applyFont="1" applyFill="1" applyBorder="1" applyAlignment="1" applyProtection="1">
      <alignment horizontal="center" vertical="center"/>
    </xf>
    <xf numFmtId="0" fontId="125" fillId="64" borderId="0" xfId="0" applyFont="1" applyFill="1" applyAlignment="1" applyProtection="1">
      <alignment vertical="top"/>
    </xf>
    <xf numFmtId="179" fontId="125" fillId="66" borderId="25" xfId="32987" applyNumberFormat="1" applyFont="1" applyFill="1" applyBorder="1" applyAlignment="1" applyProtection="1">
      <alignment horizontal="center" vertical="center"/>
    </xf>
    <xf numFmtId="0" fontId="125" fillId="64" borderId="0" xfId="0" applyFont="1" applyFill="1" applyAlignment="1" applyProtection="1">
      <alignment vertical="center"/>
    </xf>
    <xf numFmtId="179" fontId="127" fillId="65" borderId="30" xfId="32987" applyNumberFormat="1" applyFont="1" applyFill="1" applyBorder="1" applyAlignment="1" applyProtection="1">
      <alignment vertical="center"/>
    </xf>
    <xf numFmtId="0" fontId="123" fillId="63" borderId="0" xfId="32987" applyFont="1" applyFill="1" applyProtection="1"/>
    <xf numFmtId="178" fontId="125" fillId="66" borderId="0" xfId="32987" applyNumberFormat="1" applyFont="1" applyFill="1" applyAlignment="1" applyProtection="1">
      <alignment horizontal="center" vertical="center"/>
    </xf>
    <xf numFmtId="179" fontId="125" fillId="66" borderId="26" xfId="32987" applyNumberFormat="1" applyFont="1" applyFill="1" applyBorder="1" applyAlignment="1" applyProtection="1">
      <alignment horizontal="center" vertical="center"/>
    </xf>
    <xf numFmtId="0" fontId="146" fillId="64" borderId="0" xfId="0" quotePrefix="1" applyFont="1" applyFill="1" applyAlignment="1" applyProtection="1">
      <alignment vertical="center" wrapText="1"/>
    </xf>
    <xf numFmtId="0" fontId="123" fillId="64" borderId="0" xfId="0" quotePrefix="1" applyFont="1" applyFill="1" applyAlignment="1" applyProtection="1">
      <alignment vertical="center" wrapText="1"/>
    </xf>
    <xf numFmtId="178" fontId="125" fillId="66" borderId="25" xfId="32987" applyNumberFormat="1" applyFont="1" applyFill="1" applyBorder="1" applyAlignment="1" applyProtection="1">
      <alignment horizontal="center" vertical="center"/>
    </xf>
    <xf numFmtId="0" fontId="123" fillId="64" borderId="0" xfId="0" quotePrefix="1" applyFont="1" applyFill="1" applyAlignment="1" applyProtection="1">
      <alignment horizontal="left" vertical="top" wrapText="1"/>
    </xf>
    <xf numFmtId="9" fontId="90" fillId="61" borderId="37" xfId="0" applyNumberFormat="1" applyFont="1" applyFill="1" applyBorder="1" applyAlignment="1" applyProtection="1">
      <alignment horizontal="left" wrapText="1"/>
    </xf>
    <xf numFmtId="0" fontId="90" fillId="61" borderId="37" xfId="0" applyFont="1" applyFill="1" applyBorder="1" applyAlignment="1" applyProtection="1">
      <alignment horizontal="left" wrapText="1"/>
    </xf>
    <xf numFmtId="178" fontId="102" fillId="61" borderId="0" xfId="0" applyNumberFormat="1" applyFont="1" applyFill="1" applyProtection="1"/>
    <xf numFmtId="0" fontId="90" fillId="61" borderId="0" xfId="0" applyFont="1" applyFill="1" applyAlignment="1" applyProtection="1">
      <alignment horizontal="left" wrapText="1"/>
    </xf>
    <xf numFmtId="0" fontId="102" fillId="0" borderId="0" xfId="0" applyFont="1" applyProtection="1"/>
    <xf numFmtId="0" fontId="111" fillId="0" borderId="0" xfId="0" applyFont="1" applyAlignment="1" applyProtection="1">
      <alignment vertical="center"/>
    </xf>
    <xf numFmtId="0" fontId="111" fillId="61" borderId="0" xfId="0" applyFont="1" applyFill="1" applyAlignment="1" applyProtection="1">
      <alignment vertical="center"/>
    </xf>
    <xf numFmtId="0" fontId="90" fillId="61" borderId="0" xfId="0" applyFont="1" applyFill="1" applyAlignment="1" applyProtection="1">
      <alignment horizontal="left" vertical="center" wrapText="1"/>
    </xf>
    <xf numFmtId="0" fontId="90" fillId="61" borderId="0" xfId="0" applyFont="1" applyFill="1" applyAlignment="1" applyProtection="1">
      <alignment horizontal="left" vertical="top" wrapText="1"/>
    </xf>
    <xf numFmtId="0" fontId="116" fillId="61" borderId="0" xfId="0" quotePrefix="1" applyFont="1" applyFill="1" applyAlignment="1" applyProtection="1">
      <alignment horizontal="left" vertical="top" wrapText="1"/>
    </xf>
    <xf numFmtId="0" fontId="104" fillId="61" borderId="0" xfId="32987" applyFont="1" applyFill="1" applyProtection="1"/>
    <xf numFmtId="178" fontId="104" fillId="61" borderId="0" xfId="0" applyNumberFormat="1" applyFont="1" applyFill="1" applyProtection="1"/>
    <xf numFmtId="0" fontId="108" fillId="61" borderId="0" xfId="0" applyFont="1" applyFill="1" applyProtection="1"/>
    <xf numFmtId="0" fontId="116" fillId="61" borderId="0" xfId="0" quotePrefix="1" applyFont="1" applyFill="1" applyAlignment="1" applyProtection="1">
      <alignment horizontal="left" vertical="top" wrapText="1"/>
    </xf>
    <xf numFmtId="0" fontId="130" fillId="61" borderId="0" xfId="0" applyFont="1" applyFill="1" applyAlignment="1" applyProtection="1">
      <alignment vertical="center"/>
    </xf>
    <xf numFmtId="0" fontId="102" fillId="61" borderId="0" xfId="0" applyFont="1" applyFill="1" applyAlignment="1" applyProtection="1">
      <alignment vertical="center"/>
    </xf>
    <xf numFmtId="0" fontId="108" fillId="61" borderId="0" xfId="0" applyFont="1" applyFill="1" applyAlignment="1" applyProtection="1">
      <alignment vertical="center"/>
    </xf>
    <xf numFmtId="0" fontId="116" fillId="61" borderId="0" xfId="0" applyFont="1" applyFill="1" applyAlignment="1" applyProtection="1">
      <alignment vertical="center" wrapText="1"/>
    </xf>
    <xf numFmtId="0" fontId="90" fillId="61" borderId="0" xfId="0" applyFont="1" applyFill="1" applyAlignment="1" applyProtection="1">
      <alignment horizontal="left" vertical="top" wrapText="1"/>
    </xf>
    <xf numFmtId="0" fontId="148" fillId="61" borderId="0" xfId="0" applyFont="1" applyFill="1" applyAlignment="1" applyProtection="1">
      <alignment horizontal="left" vertical="top" wrapText="1"/>
    </xf>
    <xf numFmtId="0" fontId="90" fillId="61" borderId="0" xfId="0" applyFont="1" applyFill="1" applyAlignment="1" applyProtection="1">
      <alignment wrapText="1"/>
    </xf>
    <xf numFmtId="179" fontId="117" fillId="61" borderId="0" xfId="13043" applyNumberFormat="1" applyFont="1" applyFill="1" applyAlignment="1" applyProtection="1">
      <alignment horizontal="left" vertical="center" wrapText="1"/>
    </xf>
    <xf numFmtId="0" fontId="117" fillId="61" borderId="0" xfId="13043" applyFont="1" applyFill="1" applyAlignment="1" applyProtection="1">
      <alignment horizontal="left" vertical="center" wrapText="1"/>
    </xf>
    <xf numFmtId="0" fontId="102" fillId="60" borderId="0" xfId="0" applyFont="1" applyFill="1" applyAlignment="1" applyProtection="1">
      <alignment vertical="center"/>
    </xf>
    <xf numFmtId="0" fontId="104" fillId="61" borderId="0" xfId="0" applyFont="1" applyFill="1" applyAlignment="1" applyProtection="1">
      <alignment wrapText="1"/>
    </xf>
    <xf numFmtId="0" fontId="117" fillId="61" borderId="0" xfId="13043" applyFont="1" applyFill="1" applyAlignment="1" applyProtection="1">
      <alignment vertical="center" wrapText="1"/>
    </xf>
    <xf numFmtId="0" fontId="102" fillId="61" borderId="0" xfId="0" applyFont="1" applyFill="1" applyAlignment="1" applyProtection="1">
      <alignment vertical="top"/>
    </xf>
    <xf numFmtId="0" fontId="90" fillId="61" borderId="0" xfId="13043" applyFont="1" applyFill="1" applyAlignment="1" applyProtection="1">
      <alignment horizontal="left" vertical="top" wrapText="1"/>
    </xf>
    <xf numFmtId="0" fontId="116" fillId="61" borderId="0" xfId="13043" applyFont="1" applyFill="1" applyAlignment="1" applyProtection="1">
      <alignment vertical="center" wrapText="1"/>
    </xf>
    <xf numFmtId="0" fontId="116" fillId="61" borderId="0" xfId="0" applyFont="1" applyFill="1" applyAlignment="1" applyProtection="1">
      <alignment vertical="top" wrapText="1"/>
    </xf>
    <xf numFmtId="0" fontId="116" fillId="61" borderId="0" xfId="13043" applyFont="1" applyFill="1" applyAlignment="1" applyProtection="1">
      <alignment vertical="center" wrapText="1"/>
    </xf>
    <xf numFmtId="0" fontId="102" fillId="61" borderId="0" xfId="0" applyFont="1" applyFill="1" applyAlignment="1" applyProtection="1">
      <alignment vertical="center" wrapText="1"/>
    </xf>
    <xf numFmtId="10" fontId="102" fillId="61" borderId="0" xfId="0" applyNumberFormat="1" applyFont="1" applyFill="1" applyAlignment="1" applyProtection="1">
      <alignment vertical="top"/>
    </xf>
    <xf numFmtId="0" fontId="102" fillId="60" borderId="0" xfId="0" applyFont="1" applyFill="1" applyAlignment="1" applyProtection="1">
      <alignment vertical="top"/>
    </xf>
    <xf numFmtId="0" fontId="116" fillId="61" borderId="0" xfId="13043" applyFont="1" applyFill="1" applyAlignment="1" applyProtection="1">
      <alignment horizontal="left" vertical="center" wrapText="1"/>
    </xf>
    <xf numFmtId="0" fontId="147" fillId="61" borderId="0" xfId="13043" applyFont="1" applyFill="1" applyAlignment="1" applyProtection="1">
      <alignment horizontal="left" vertical="center" wrapText="1"/>
    </xf>
    <xf numFmtId="0" fontId="116" fillId="61" borderId="0" xfId="13043" applyFont="1" applyFill="1" applyAlignment="1" applyProtection="1">
      <alignment horizontal="left" vertical="center" wrapText="1"/>
    </xf>
    <xf numFmtId="0" fontId="117" fillId="61" borderId="0" xfId="13043" applyFont="1" applyFill="1" applyAlignment="1" applyProtection="1">
      <alignment vertical="center" wrapText="1"/>
    </xf>
    <xf numFmtId="10" fontId="102" fillId="61" borderId="0" xfId="0" applyNumberFormat="1" applyFont="1" applyFill="1" applyProtection="1"/>
    <xf numFmtId="0" fontId="117" fillId="61" borderId="0" xfId="13043" applyFont="1" applyFill="1" applyAlignment="1" applyProtection="1">
      <alignment horizontal="left" vertical="center" wrapText="1"/>
    </xf>
    <xf numFmtId="0" fontId="102" fillId="61" borderId="0" xfId="0" applyFont="1" applyFill="1" applyAlignment="1" applyProtection="1">
      <alignment horizontal="left" vertical="center" wrapText="1"/>
    </xf>
    <xf numFmtId="0" fontId="100" fillId="61" borderId="0" xfId="0" applyFont="1" applyFill="1" applyProtection="1"/>
    <xf numFmtId="0" fontId="101" fillId="61" borderId="0" xfId="0" applyFont="1" applyFill="1" applyProtection="1"/>
    <xf numFmtId="10" fontId="100" fillId="61" borderId="0" xfId="0" applyNumberFormat="1" applyFont="1" applyFill="1" applyProtection="1"/>
    <xf numFmtId="0" fontId="100" fillId="60" borderId="0" xfId="0" applyFont="1" applyFill="1" applyProtection="1"/>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xfId="33003" builtinId="5"/>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24">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s>
  <tableStyles count="0" defaultTableStyle="TableStyleMedium2" defaultPivotStyle="PivotStyleLight16"/>
  <colors>
    <mruColors>
      <color rgb="FFF6E5DD"/>
      <color rgb="FF0051FF"/>
      <color rgb="FFF2F2F2"/>
      <color rgb="FFF24E49"/>
      <color rgb="FFD1F2FF"/>
      <color rgb="FFA1D0F9"/>
      <color rgb="FFF0F4F7"/>
      <color rgb="FF1C355E"/>
      <color rgb="FF466BB4"/>
      <color rgb="FFAE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16384</xdr:col>
      <xdr:colOff>207932</xdr:colOff>
      <xdr:row>12</xdr:row>
      <xdr:rowOff>9421</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945100" y="2838450"/>
          <a:ext cx="809625"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730250</xdr:colOff>
      <xdr:row>1</xdr:row>
      <xdr:rowOff>438150</xdr:rowOff>
    </xdr:to>
    <xdr:pic>
      <xdr:nvPicPr>
        <xdr:cNvPr id="3" name="Picture 2">
          <a:extLst>
            <a:ext uri="{FF2B5EF4-FFF2-40B4-BE49-F238E27FC236}">
              <a16:creationId xmlns:a16="http://schemas.microsoft.com/office/drawing/2014/main" id="{383A34E0-12F3-425E-92EF-208F40DE270C}"/>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4668500" y="247650"/>
          <a:ext cx="18859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15</xdr:col>
      <xdr:colOff>207932</xdr:colOff>
      <xdr:row>12</xdr:row>
      <xdr:rowOff>0</xdr:rowOff>
    </xdr:to>
    <xdr:sp macro="" textlink="">
      <xdr:nvSpPr>
        <xdr:cNvPr id="2" name="AutoShape 17">
          <a:extLst>
            <a:ext uri="{FF2B5EF4-FFF2-40B4-BE49-F238E27FC236}">
              <a16:creationId xmlns:a16="http://schemas.microsoft.com/office/drawing/2014/main" id="{C64982EF-E16C-4024-8D3E-8FFD87898C46}"/>
            </a:ext>
          </a:extLst>
        </xdr:cNvPr>
        <xdr:cNvSpPr>
          <a:spLocks noChangeAspect="1" noChangeArrowheads="1"/>
        </xdr:cNvSpPr>
      </xdr:nvSpPr>
      <xdr:spPr bwMode="auto">
        <a:xfrm>
          <a:off x="18478500" y="2828925"/>
          <a:ext cx="836582"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730250</xdr:colOff>
      <xdr:row>1</xdr:row>
      <xdr:rowOff>438150</xdr:rowOff>
    </xdr:to>
    <xdr:pic>
      <xdr:nvPicPr>
        <xdr:cNvPr id="3" name="Picture 2">
          <a:extLst>
            <a:ext uri="{FF2B5EF4-FFF2-40B4-BE49-F238E27FC236}">
              <a16:creationId xmlns:a16="http://schemas.microsoft.com/office/drawing/2014/main" id="{3681139B-E1D4-436C-8DBE-C9EDA51B588B}"/>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6059150" y="247650"/>
          <a:ext cx="2076450"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9</xdr:row>
      <xdr:rowOff>19050</xdr:rowOff>
    </xdr:from>
    <xdr:to>
      <xdr:col>16384</xdr:col>
      <xdr:colOff>207932</xdr:colOff>
      <xdr:row>13</xdr:row>
      <xdr:rowOff>9421</xdr:rowOff>
    </xdr:to>
    <xdr:sp macro="" textlink="">
      <xdr:nvSpPr>
        <xdr:cNvPr id="2" name="AutoShape 17">
          <a:extLst>
            <a:ext uri="{FF2B5EF4-FFF2-40B4-BE49-F238E27FC236}">
              <a16:creationId xmlns:a16="http://schemas.microsoft.com/office/drawing/2014/main" id="{BCC655FA-8530-45DC-AEA1-42A807EA12EF}"/>
            </a:ext>
          </a:extLst>
        </xdr:cNvPr>
        <xdr:cNvSpPr>
          <a:spLocks noChangeAspect="1" noChangeArrowheads="1"/>
        </xdr:cNvSpPr>
      </xdr:nvSpPr>
      <xdr:spPr bwMode="auto">
        <a:xfrm>
          <a:off x="19069050" y="2828925"/>
          <a:ext cx="836582" cy="15143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730250</xdr:colOff>
      <xdr:row>2</xdr:row>
      <xdr:rowOff>152400</xdr:rowOff>
    </xdr:to>
    <xdr:pic>
      <xdr:nvPicPr>
        <xdr:cNvPr id="3" name="Picture 2">
          <a:extLst>
            <a:ext uri="{FF2B5EF4-FFF2-40B4-BE49-F238E27FC236}">
              <a16:creationId xmlns:a16="http://schemas.microsoft.com/office/drawing/2014/main" id="{15679ADC-35C5-48F2-B053-7CED94819636}"/>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6640175" y="247650"/>
          <a:ext cx="2082800"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159456</xdr:colOff>
      <xdr:row>1</xdr:row>
      <xdr:rowOff>102306</xdr:rowOff>
    </xdr:from>
    <xdr:to>
      <xdr:col>23</xdr:col>
      <xdr:colOff>124531</xdr:colOff>
      <xdr:row>6</xdr:row>
      <xdr:rowOff>45822</xdr:rowOff>
    </xdr:to>
    <xdr:pic>
      <xdr:nvPicPr>
        <xdr:cNvPr id="2" name="Picture 1" descr="A close-up of a price list&#10;&#10;Description automatically generated">
          <a:extLst>
            <a:ext uri="{FF2B5EF4-FFF2-40B4-BE49-F238E27FC236}">
              <a16:creationId xmlns:a16="http://schemas.microsoft.com/office/drawing/2014/main" id="{08674452-4D19-49B8-3D9F-C10BE6E88ECA}"/>
            </a:ext>
          </a:extLst>
        </xdr:cNvPr>
        <xdr:cNvPicPr>
          <a:picLocks noChangeAspect="1"/>
        </xdr:cNvPicPr>
      </xdr:nvPicPr>
      <xdr:blipFill>
        <a:blip xmlns:r="http://schemas.openxmlformats.org/officeDocument/2006/relationships" r:embed="rId1"/>
        <a:stretch>
          <a:fillRect/>
        </a:stretch>
      </xdr:blipFill>
      <xdr:spPr>
        <a:xfrm>
          <a:off x="13580691" y="282615"/>
          <a:ext cx="4860101" cy="848234"/>
        </a:xfrm>
        <a:prstGeom prst="rect">
          <a:avLst/>
        </a:prstGeom>
      </xdr:spPr>
    </xdr:pic>
    <xdr:clientData/>
  </xdr:twoCellAnchor>
  <xdr:twoCellAnchor editAs="oneCell">
    <xdr:from>
      <xdr:col>15</xdr:col>
      <xdr:colOff>159456</xdr:colOff>
      <xdr:row>1</xdr:row>
      <xdr:rowOff>102306</xdr:rowOff>
    </xdr:from>
    <xdr:to>
      <xdr:col>23</xdr:col>
      <xdr:colOff>121356</xdr:colOff>
      <xdr:row>6</xdr:row>
      <xdr:rowOff>48997</xdr:rowOff>
    </xdr:to>
    <xdr:pic>
      <xdr:nvPicPr>
        <xdr:cNvPr id="3" name="Picture 2" descr="A close-up of a price list&#10;&#10;Description automatically generated">
          <a:extLst>
            <a:ext uri="{FF2B5EF4-FFF2-40B4-BE49-F238E27FC236}">
              <a16:creationId xmlns:a16="http://schemas.microsoft.com/office/drawing/2014/main" id="{9DF9C479-F66B-497F-9598-017C1082B664}"/>
            </a:ext>
          </a:extLst>
        </xdr:cNvPr>
        <xdr:cNvPicPr>
          <a:picLocks noChangeAspect="1"/>
        </xdr:cNvPicPr>
      </xdr:nvPicPr>
      <xdr:blipFill>
        <a:blip xmlns:r="http://schemas.openxmlformats.org/officeDocument/2006/relationships" r:embed="rId1"/>
        <a:stretch>
          <a:fillRect/>
        </a:stretch>
      </xdr:blipFill>
      <xdr:spPr>
        <a:xfrm>
          <a:off x="13557956" y="286456"/>
          <a:ext cx="4841875" cy="864266"/>
        </a:xfrm>
        <a:prstGeom prst="rect">
          <a:avLst/>
        </a:prstGeom>
      </xdr:spPr>
    </xdr:pic>
    <xdr:clientData/>
  </xdr:twoCellAnchor>
  <xdr:twoCellAnchor editAs="oneCell">
    <xdr:from>
      <xdr:col>15</xdr:col>
      <xdr:colOff>159456</xdr:colOff>
      <xdr:row>1</xdr:row>
      <xdr:rowOff>102306</xdr:rowOff>
    </xdr:from>
    <xdr:to>
      <xdr:col>23</xdr:col>
      <xdr:colOff>121356</xdr:colOff>
      <xdr:row>6</xdr:row>
      <xdr:rowOff>48997</xdr:rowOff>
    </xdr:to>
    <xdr:pic>
      <xdr:nvPicPr>
        <xdr:cNvPr id="4" name="Picture 3" descr="A close-up of a price list&#10;&#10;Description automatically generated">
          <a:extLst>
            <a:ext uri="{FF2B5EF4-FFF2-40B4-BE49-F238E27FC236}">
              <a16:creationId xmlns:a16="http://schemas.microsoft.com/office/drawing/2014/main" id="{CFE4691B-5D6D-41A5-B150-9659544347F9}"/>
            </a:ext>
          </a:extLst>
        </xdr:cNvPr>
        <xdr:cNvPicPr>
          <a:picLocks noChangeAspect="1"/>
        </xdr:cNvPicPr>
      </xdr:nvPicPr>
      <xdr:blipFill>
        <a:blip xmlns:r="http://schemas.openxmlformats.org/officeDocument/2006/relationships" r:embed="rId1"/>
        <a:stretch>
          <a:fillRect/>
        </a:stretch>
      </xdr:blipFill>
      <xdr:spPr>
        <a:xfrm>
          <a:off x="13557956" y="286456"/>
          <a:ext cx="4841875" cy="864266"/>
        </a:xfrm>
        <a:prstGeom prst="rect">
          <a:avLst/>
        </a:prstGeom>
      </xdr:spPr>
    </xdr:pic>
    <xdr:clientData/>
  </xdr:twoCellAnchor>
</xdr:wsDr>
</file>

<file path=xl/theme/theme1.xml><?xml version="1.0" encoding="utf-8"?>
<a:theme xmlns:a="http://schemas.openxmlformats.org/drawingml/2006/main" name="Office Theme">
  <a:themeElements>
    <a:clrScheme name="NEXUS">
      <a:dk1>
        <a:srgbClr val="333333"/>
      </a:dk1>
      <a:lt1>
        <a:sysClr val="window" lastClr="FFFFFF"/>
      </a:lt1>
      <a:dk2>
        <a:srgbClr val="1F497D"/>
      </a:dk2>
      <a:lt2>
        <a:srgbClr val="EEECE1"/>
      </a:lt2>
      <a:accent1>
        <a:srgbClr val="0051FF"/>
      </a:accent1>
      <a:accent2>
        <a:srgbClr val="F24E49"/>
      </a:accent2>
      <a:accent3>
        <a:srgbClr val="1C355E"/>
      </a:accent3>
      <a:accent4>
        <a:srgbClr val="D1F2FF"/>
      </a:accent4>
      <a:accent5>
        <a:srgbClr val="A1D0F9"/>
      </a:accent5>
      <a:accent6>
        <a:srgbClr val="EECBBC"/>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B63"/>
  <sheetViews>
    <sheetView showGridLines="0" tabSelected="1" zoomScale="80" zoomScaleNormal="80" workbookViewId="0">
      <selection activeCell="D18" sqref="D18"/>
    </sheetView>
  </sheetViews>
  <sheetFormatPr defaultColWidth="0" defaultRowHeight="16.5" zeroHeight="1"/>
  <cols>
    <col min="1" max="1" width="6.54296875" style="339" customWidth="1"/>
    <col min="2" max="2" width="4" style="339" customWidth="1"/>
    <col min="3" max="3" width="67.6328125" style="340" customWidth="1"/>
    <col min="4" max="4" width="40.54296875" style="340" customWidth="1"/>
    <col min="5" max="5" width="1.54296875" style="340" customWidth="1"/>
    <col min="6" max="6" width="4.1796875" style="340" customWidth="1"/>
    <col min="7" max="7" width="3.26953125" style="340" customWidth="1"/>
    <col min="8" max="8" width="49.453125" style="340" customWidth="1"/>
    <col min="9" max="9" width="20.81640625" style="340" customWidth="1"/>
    <col min="10" max="10" width="4" style="340" customWidth="1"/>
    <col min="11" max="11" width="43.453125" style="340" customWidth="1"/>
    <col min="12" max="13" width="15.453125" style="339" customWidth="1"/>
    <col min="14" max="15" width="4.453125" style="339" customWidth="1"/>
    <col min="16" max="19" width="4.453125" style="339" hidden="1" customWidth="1"/>
    <col min="20" max="20" width="28.54296875" style="339" hidden="1" customWidth="1"/>
    <col min="21" max="21" width="16.26953125" style="339" hidden="1" customWidth="1"/>
    <col min="22" max="22" width="9.453125" style="339" hidden="1" customWidth="1"/>
    <col min="23" max="23" width="42.1796875" style="339" hidden="1" customWidth="1"/>
    <col min="24" max="24" width="16.54296875" style="341" hidden="1" customWidth="1"/>
    <col min="25" max="26" width="4.453125" style="339" hidden="1" customWidth="1"/>
    <col min="27" max="27" width="12.1796875" style="339" hidden="1" customWidth="1"/>
    <col min="28" max="28" width="6.453125" style="339" hidden="1" customWidth="1"/>
    <col min="29" max="29" width="10.7265625" style="339" hidden="1" customWidth="1"/>
    <col min="30" max="30" width="14.7265625" style="339" hidden="1" customWidth="1"/>
    <col min="31" max="31" width="11.81640625" style="339" hidden="1" customWidth="1"/>
    <col min="32" max="32" width="4.453125" style="339" hidden="1" customWidth="1"/>
    <col min="33" max="33" width="14.7265625" style="339" hidden="1" customWidth="1"/>
    <col min="34" max="34" width="10.26953125" style="339" hidden="1" customWidth="1"/>
    <col min="35" max="65" width="4.453125" style="339" hidden="1" customWidth="1"/>
    <col min="66" max="418" width="0" style="339" hidden="1" customWidth="1"/>
    <col min="419" max="16384" width="4.453125" style="342" hidden="1"/>
  </cols>
  <sheetData>
    <row r="1" spans="1:418" s="220" customFormat="1" ht="37.5" customHeight="1">
      <c r="B1" s="221"/>
      <c r="C1" s="222" t="str">
        <f>Variables!B5</f>
        <v>Qantas Group Super Plan</v>
      </c>
      <c r="D1" s="223" t="str">
        <f>IF(D7&lt;H1, " - date cannot be prior to 29/03/2025","")</f>
        <v xml:space="preserve"> - date cannot be prior to 29/03/2025</v>
      </c>
      <c r="E1" s="224"/>
      <c r="F1" s="224"/>
      <c r="G1" s="224"/>
      <c r="H1" s="225">
        <v>45745</v>
      </c>
      <c r="I1" s="224"/>
      <c r="J1" s="224"/>
      <c r="K1" s="224"/>
    </row>
    <row r="2" spans="1:418" s="220" customFormat="1" ht="37.5" customHeight="1">
      <c r="C2" s="226" t="str">
        <f>CONCATENATE("Insurance Calculator for ",Variables!B6)</f>
        <v>Insurance Calculator for Qantas Group employees</v>
      </c>
      <c r="D2" s="227"/>
      <c r="E2" s="224"/>
      <c r="F2" s="224"/>
      <c r="G2" s="224"/>
      <c r="J2" s="224"/>
      <c r="K2" s="228" t="s">
        <v>0</v>
      </c>
    </row>
    <row r="3" spans="1:418" s="220" customFormat="1" ht="14">
      <c r="C3" s="229"/>
      <c r="D3" s="224"/>
      <c r="E3" s="224"/>
      <c r="F3" s="224"/>
      <c r="G3" s="224"/>
      <c r="H3" s="224"/>
      <c r="I3" s="224"/>
      <c r="J3" s="224"/>
      <c r="K3" s="224"/>
    </row>
    <row r="4" spans="1:418" s="234" customFormat="1" ht="12" customHeight="1">
      <c r="A4" s="220"/>
      <c r="B4" s="230"/>
      <c r="C4" s="231"/>
      <c r="D4" s="232"/>
      <c r="E4" s="232"/>
      <c r="F4" s="232"/>
      <c r="G4" s="224"/>
      <c r="H4" s="233"/>
      <c r="I4" s="224"/>
      <c r="J4" s="224"/>
      <c r="K4" s="233"/>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c r="IU4" s="220"/>
      <c r="IV4" s="220"/>
      <c r="IW4" s="220"/>
      <c r="IX4" s="220"/>
      <c r="IY4" s="220"/>
      <c r="IZ4" s="220"/>
      <c r="JA4" s="220"/>
      <c r="JB4" s="220"/>
      <c r="JC4" s="220"/>
      <c r="JD4" s="220"/>
      <c r="JE4" s="220"/>
      <c r="JF4" s="220"/>
      <c r="JG4" s="220"/>
      <c r="JH4" s="220"/>
      <c r="JI4" s="220"/>
      <c r="JJ4" s="220"/>
      <c r="JK4" s="220"/>
      <c r="JL4" s="220"/>
      <c r="JM4" s="220"/>
      <c r="JN4" s="220"/>
      <c r="JO4" s="220"/>
      <c r="JP4" s="220"/>
      <c r="JQ4" s="220"/>
      <c r="JR4" s="220"/>
      <c r="JS4" s="220"/>
      <c r="JT4" s="220"/>
      <c r="JU4" s="220"/>
      <c r="JV4" s="220"/>
      <c r="JW4" s="220"/>
      <c r="JX4" s="220"/>
      <c r="JY4" s="220"/>
      <c r="JZ4" s="220"/>
      <c r="KA4" s="220"/>
      <c r="KB4" s="220"/>
      <c r="KC4" s="220"/>
      <c r="KD4" s="220"/>
      <c r="KE4" s="220"/>
      <c r="KF4" s="220"/>
      <c r="KG4" s="220"/>
      <c r="KH4" s="220"/>
      <c r="KI4" s="220"/>
      <c r="KJ4" s="220"/>
      <c r="KK4" s="220"/>
      <c r="KL4" s="220"/>
      <c r="KM4" s="220"/>
      <c r="KN4" s="220"/>
      <c r="KO4" s="220"/>
      <c r="KP4" s="220"/>
      <c r="KQ4" s="220"/>
      <c r="KR4" s="220"/>
      <c r="KS4" s="220"/>
      <c r="KT4" s="220"/>
      <c r="KU4" s="220"/>
      <c r="KV4" s="220"/>
      <c r="KW4" s="220"/>
      <c r="KX4" s="220"/>
      <c r="KY4" s="220"/>
      <c r="KZ4" s="220"/>
      <c r="LA4" s="220"/>
      <c r="LB4" s="220"/>
      <c r="LC4" s="220"/>
      <c r="LD4" s="220"/>
      <c r="LE4" s="220"/>
      <c r="LF4" s="220"/>
      <c r="LG4" s="220"/>
      <c r="LH4" s="220"/>
      <c r="LI4" s="220"/>
      <c r="LJ4" s="220"/>
      <c r="LK4" s="220"/>
      <c r="LL4" s="220"/>
      <c r="LM4" s="220"/>
      <c r="LN4" s="220"/>
      <c r="LO4" s="220"/>
      <c r="LP4" s="220"/>
      <c r="LQ4" s="220"/>
      <c r="LR4" s="220"/>
      <c r="LS4" s="220"/>
      <c r="LT4" s="220"/>
      <c r="LU4" s="220"/>
      <c r="LV4" s="220"/>
      <c r="LW4" s="220"/>
      <c r="LX4" s="220"/>
      <c r="LY4" s="220"/>
      <c r="LZ4" s="220"/>
      <c r="MA4" s="220"/>
      <c r="MB4" s="220"/>
      <c r="MC4" s="220"/>
      <c r="MD4" s="220"/>
      <c r="ME4" s="220"/>
      <c r="MF4" s="220"/>
      <c r="MG4" s="220"/>
      <c r="MH4" s="220"/>
      <c r="MI4" s="220"/>
      <c r="MJ4" s="220"/>
      <c r="MK4" s="220"/>
      <c r="ML4" s="220"/>
      <c r="MM4" s="220"/>
      <c r="MN4" s="220"/>
      <c r="MO4" s="220"/>
      <c r="MP4" s="220"/>
      <c r="MQ4" s="220"/>
      <c r="MR4" s="220"/>
      <c r="MS4" s="220"/>
      <c r="MT4" s="220"/>
      <c r="MU4" s="220"/>
      <c r="MV4" s="220"/>
      <c r="MW4" s="220"/>
      <c r="MX4" s="220"/>
      <c r="MY4" s="220"/>
      <c r="MZ4" s="220"/>
      <c r="NA4" s="220"/>
      <c r="NB4" s="220"/>
      <c r="NC4" s="220"/>
      <c r="ND4" s="220"/>
      <c r="NE4" s="220"/>
      <c r="NF4" s="220"/>
      <c r="NG4" s="220"/>
      <c r="NH4" s="220"/>
      <c r="NI4" s="220"/>
      <c r="NJ4" s="220"/>
      <c r="NK4" s="220"/>
      <c r="NL4" s="220"/>
      <c r="NM4" s="220"/>
      <c r="NN4" s="220"/>
      <c r="NO4" s="220"/>
      <c r="NP4" s="220"/>
      <c r="NQ4" s="220"/>
      <c r="NR4" s="220"/>
      <c r="NS4" s="220"/>
      <c r="NT4" s="220"/>
      <c r="NU4" s="220"/>
      <c r="NV4" s="220"/>
      <c r="NW4" s="220"/>
      <c r="NX4" s="220"/>
      <c r="NY4" s="220"/>
      <c r="NZ4" s="220"/>
      <c r="OA4" s="220"/>
      <c r="OB4" s="220"/>
      <c r="OC4" s="220"/>
      <c r="OD4" s="220"/>
      <c r="OE4" s="220"/>
      <c r="OF4" s="220"/>
      <c r="OG4" s="220"/>
      <c r="OH4" s="220"/>
      <c r="OI4" s="220"/>
      <c r="OJ4" s="220"/>
      <c r="OK4" s="220"/>
      <c r="OL4" s="220"/>
      <c r="OM4" s="220"/>
      <c r="ON4" s="220"/>
      <c r="OO4" s="220"/>
      <c r="OP4" s="220"/>
      <c r="OQ4" s="220"/>
      <c r="OR4" s="220"/>
      <c r="OS4" s="220"/>
      <c r="OT4" s="220"/>
      <c r="OU4" s="220"/>
      <c r="OV4" s="220"/>
      <c r="OW4" s="220"/>
      <c r="OX4" s="220"/>
      <c r="OY4" s="220"/>
      <c r="OZ4" s="220"/>
      <c r="PA4" s="220"/>
      <c r="PB4" s="220"/>
    </row>
    <row r="5" spans="1:418" s="234" customFormat="1" ht="30" customHeight="1">
      <c r="A5" s="220"/>
      <c r="B5" s="230"/>
      <c r="C5" s="235" t="s">
        <v>1</v>
      </c>
      <c r="D5" s="236"/>
      <c r="E5" s="232"/>
      <c r="F5" s="232"/>
      <c r="G5" s="237"/>
      <c r="H5" s="238" t="s">
        <v>2</v>
      </c>
      <c r="I5" s="237"/>
      <c r="J5" s="237"/>
      <c r="K5" s="238" t="s">
        <v>3</v>
      </c>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c r="LK5" s="220"/>
      <c r="LL5" s="220"/>
      <c r="LM5" s="220"/>
      <c r="LN5" s="220"/>
      <c r="LO5" s="220"/>
      <c r="LP5" s="220"/>
      <c r="LQ5" s="220"/>
      <c r="LR5" s="220"/>
      <c r="LS5" s="220"/>
      <c r="LT5" s="220"/>
      <c r="LU5" s="220"/>
      <c r="LV5" s="220"/>
      <c r="LW5" s="220"/>
      <c r="LX5" s="220"/>
      <c r="LY5" s="220"/>
      <c r="LZ5" s="220"/>
      <c r="MA5" s="220"/>
      <c r="MB5" s="220"/>
      <c r="MC5" s="220"/>
      <c r="MD5" s="220"/>
      <c r="ME5" s="220"/>
      <c r="MF5" s="220"/>
      <c r="MG5" s="220"/>
      <c r="MH5" s="220"/>
      <c r="MI5" s="220"/>
      <c r="MJ5" s="220"/>
      <c r="MK5" s="220"/>
      <c r="ML5" s="220"/>
      <c r="MM5" s="220"/>
      <c r="MN5" s="220"/>
      <c r="MO5" s="220"/>
      <c r="MP5" s="220"/>
      <c r="MQ5" s="220"/>
      <c r="MR5" s="220"/>
      <c r="MS5" s="220"/>
      <c r="MT5" s="220"/>
      <c r="MU5" s="220"/>
      <c r="MV5" s="220"/>
      <c r="MW5" s="220"/>
      <c r="MX5" s="220"/>
      <c r="MY5" s="220"/>
      <c r="MZ5" s="220"/>
      <c r="NA5" s="220"/>
      <c r="NB5" s="220"/>
      <c r="NC5" s="220"/>
      <c r="ND5" s="220"/>
      <c r="NE5" s="220"/>
      <c r="NF5" s="220"/>
      <c r="NG5" s="220"/>
      <c r="NH5" s="220"/>
      <c r="NI5" s="220"/>
      <c r="NJ5" s="220"/>
      <c r="NK5" s="220"/>
      <c r="NL5" s="220"/>
      <c r="NM5" s="220"/>
      <c r="NN5" s="220"/>
      <c r="NO5" s="220"/>
      <c r="NP5" s="220"/>
      <c r="NQ5" s="220"/>
      <c r="NR5" s="220"/>
      <c r="NS5" s="220"/>
      <c r="NT5" s="220"/>
      <c r="NU5" s="220"/>
      <c r="NV5" s="220"/>
      <c r="NW5" s="220"/>
      <c r="NX5" s="220"/>
      <c r="NY5" s="220"/>
      <c r="NZ5" s="220"/>
      <c r="OA5" s="220"/>
      <c r="OB5" s="220"/>
      <c r="OC5" s="220"/>
      <c r="OD5" s="220"/>
      <c r="OE5" s="220"/>
      <c r="OF5" s="220"/>
      <c r="OG5" s="220"/>
      <c r="OH5" s="220"/>
      <c r="OI5" s="220"/>
      <c r="OJ5" s="220"/>
      <c r="OK5" s="220"/>
      <c r="OL5" s="220"/>
      <c r="OM5" s="220"/>
      <c r="ON5" s="220"/>
      <c r="OO5" s="220"/>
      <c r="OP5" s="220"/>
      <c r="OQ5" s="220"/>
      <c r="OR5" s="220"/>
      <c r="OS5" s="220"/>
      <c r="OT5" s="220"/>
      <c r="OU5" s="220"/>
      <c r="OV5" s="220"/>
      <c r="OW5" s="220"/>
      <c r="OX5" s="220"/>
      <c r="OY5" s="220"/>
      <c r="OZ5" s="220"/>
      <c r="PA5" s="220"/>
      <c r="PB5" s="220"/>
    </row>
    <row r="6" spans="1:418" s="234" customFormat="1" ht="30" customHeight="1" thickBot="1">
      <c r="A6" s="220"/>
      <c r="B6" s="230"/>
      <c r="C6" s="239" t="s">
        <v>4</v>
      </c>
      <c r="D6" s="240"/>
      <c r="E6" s="241"/>
      <c r="F6" s="241"/>
      <c r="G6" s="242"/>
      <c r="H6" s="242"/>
      <c r="I6" s="242"/>
      <c r="J6" s="242"/>
      <c r="K6" s="242"/>
      <c r="L6" s="243" t="s">
        <v>5</v>
      </c>
      <c r="M6" s="243" t="s">
        <v>6</v>
      </c>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c r="IU6" s="220"/>
      <c r="IV6" s="220"/>
      <c r="IW6" s="220"/>
      <c r="IX6" s="220"/>
      <c r="IY6" s="220"/>
      <c r="IZ6" s="220"/>
      <c r="JA6" s="220"/>
      <c r="JB6" s="220"/>
      <c r="JC6" s="220"/>
      <c r="JD6" s="220"/>
      <c r="JE6" s="220"/>
      <c r="JF6" s="220"/>
      <c r="JG6" s="220"/>
      <c r="JH6" s="220"/>
      <c r="JI6" s="220"/>
      <c r="JJ6" s="220"/>
      <c r="JK6" s="220"/>
      <c r="JL6" s="220"/>
      <c r="JM6" s="220"/>
      <c r="JN6" s="220"/>
      <c r="JO6" s="220"/>
      <c r="JP6" s="220"/>
      <c r="JQ6" s="220"/>
      <c r="JR6" s="220"/>
      <c r="JS6" s="220"/>
      <c r="JT6" s="220"/>
      <c r="JU6" s="220"/>
      <c r="JV6" s="220"/>
      <c r="JW6" s="220"/>
      <c r="JX6" s="220"/>
      <c r="JY6" s="220"/>
      <c r="JZ6" s="220"/>
      <c r="KA6" s="220"/>
      <c r="KB6" s="220"/>
      <c r="KC6" s="220"/>
      <c r="KD6" s="220"/>
      <c r="KE6" s="220"/>
      <c r="KF6" s="220"/>
      <c r="KG6" s="220"/>
      <c r="KH6" s="220"/>
      <c r="KI6" s="220"/>
      <c r="KJ6" s="220"/>
      <c r="KK6" s="220"/>
      <c r="KL6" s="220"/>
      <c r="KM6" s="220"/>
      <c r="KN6" s="220"/>
      <c r="KO6" s="220"/>
      <c r="KP6" s="220"/>
      <c r="KQ6" s="220"/>
      <c r="KR6" s="220"/>
      <c r="KS6" s="220"/>
      <c r="KT6" s="220"/>
      <c r="KU6" s="220"/>
      <c r="KV6" s="220"/>
      <c r="KW6" s="220"/>
      <c r="KX6" s="220"/>
      <c r="KY6" s="220"/>
      <c r="KZ6" s="220"/>
      <c r="LA6" s="220"/>
      <c r="LB6" s="220"/>
      <c r="LC6" s="220"/>
      <c r="LD6" s="220"/>
      <c r="LE6" s="220"/>
      <c r="LF6" s="220"/>
      <c r="LG6" s="220"/>
      <c r="LH6" s="220"/>
      <c r="LI6" s="220"/>
      <c r="LJ6" s="220"/>
      <c r="LK6" s="220"/>
      <c r="LL6" s="220"/>
      <c r="LM6" s="220"/>
      <c r="LN6" s="220"/>
      <c r="LO6" s="220"/>
      <c r="LP6" s="220"/>
      <c r="LQ6" s="220"/>
      <c r="LR6" s="220"/>
      <c r="LS6" s="220"/>
      <c r="LT6" s="220"/>
      <c r="LU6" s="220"/>
      <c r="LV6" s="220"/>
      <c r="LW6" s="220"/>
      <c r="LX6" s="220"/>
      <c r="LY6" s="220"/>
      <c r="LZ6" s="220"/>
      <c r="MA6" s="220"/>
      <c r="MB6" s="220"/>
      <c r="MC6" s="220"/>
      <c r="MD6" s="220"/>
      <c r="ME6" s="220"/>
      <c r="MF6" s="220"/>
      <c r="MG6" s="220"/>
      <c r="MH6" s="220"/>
      <c r="MI6" s="220"/>
      <c r="MJ6" s="220"/>
      <c r="MK6" s="220"/>
      <c r="ML6" s="220"/>
      <c r="MM6" s="220"/>
      <c r="MN6" s="220"/>
      <c r="MO6" s="220"/>
      <c r="MP6" s="220"/>
      <c r="MQ6" s="220"/>
      <c r="MR6" s="220"/>
      <c r="MS6" s="220"/>
      <c r="MT6" s="220"/>
      <c r="MU6" s="220"/>
      <c r="MV6" s="220"/>
      <c r="MW6" s="220"/>
      <c r="MX6" s="220"/>
      <c r="MY6" s="220"/>
      <c r="MZ6" s="220"/>
      <c r="NA6" s="220"/>
      <c r="NB6" s="220"/>
      <c r="NC6" s="220"/>
      <c r="ND6" s="220"/>
      <c r="NE6" s="220"/>
      <c r="NF6" s="220"/>
      <c r="NG6" s="220"/>
      <c r="NH6" s="220"/>
      <c r="NI6" s="220"/>
      <c r="NJ6" s="220"/>
      <c r="NK6" s="220"/>
      <c r="NL6" s="220"/>
      <c r="NM6" s="220"/>
      <c r="NN6" s="220"/>
      <c r="NO6" s="220"/>
      <c r="NP6" s="220"/>
      <c r="NQ6" s="220"/>
      <c r="NR6" s="220"/>
      <c r="NS6" s="220"/>
      <c r="NT6" s="220"/>
      <c r="NU6" s="220"/>
      <c r="NV6" s="220"/>
      <c r="NW6" s="220"/>
      <c r="NX6" s="220"/>
      <c r="NY6" s="220"/>
      <c r="NZ6" s="220"/>
      <c r="OA6" s="220"/>
      <c r="OB6" s="220"/>
      <c r="OC6" s="220"/>
      <c r="OD6" s="220"/>
      <c r="OE6" s="220"/>
      <c r="OF6" s="220"/>
      <c r="OG6" s="220"/>
      <c r="OH6" s="220"/>
      <c r="OI6" s="220"/>
      <c r="OJ6" s="220"/>
      <c r="OK6" s="220"/>
      <c r="OL6" s="220"/>
      <c r="OM6" s="220"/>
      <c r="ON6" s="220"/>
      <c r="OO6" s="220"/>
      <c r="OP6" s="220"/>
      <c r="OQ6" s="220"/>
      <c r="OR6" s="220"/>
      <c r="OS6" s="220"/>
      <c r="OT6" s="220"/>
      <c r="OU6" s="220"/>
      <c r="OV6" s="220"/>
      <c r="OW6" s="220"/>
      <c r="OX6" s="220"/>
      <c r="OY6" s="220"/>
      <c r="OZ6" s="220"/>
      <c r="PA6" s="220"/>
      <c r="PB6" s="220"/>
    </row>
    <row r="7" spans="1:418" s="234" customFormat="1" ht="30" customHeight="1" thickBot="1">
      <c r="A7" s="220"/>
      <c r="B7" s="230"/>
      <c r="C7" s="244" t="str">
        <f>CONCATENATE("Date of Calculation (dd/mm/yyyy)",D1)</f>
        <v>Date of Calculation (dd/mm/yyyy) - date cannot be prior to 29/03/2025</v>
      </c>
      <c r="D7" s="108"/>
      <c r="E7" s="245"/>
      <c r="F7" s="246"/>
      <c r="G7" s="242"/>
      <c r="H7" s="247" t="s">
        <v>8</v>
      </c>
      <c r="I7" s="248">
        <f>IF(OR(D9&lt;16,$D$9&gt;(Variables!B28-1)),0,MIN(Variables!B33*$D$11,Variables!B13))</f>
        <v>0</v>
      </c>
      <c r="J7" s="249"/>
      <c r="K7" s="247" t="s">
        <v>9</v>
      </c>
      <c r="L7" s="250">
        <f>M7/52</f>
        <v>0</v>
      </c>
      <c r="M7" s="251">
        <f>IF(I7=0,0,VLOOKUP($D$9,'D&amp;TPD-Rates'!B:R,14+IF($D$10="Female",1,0)))*I7/10000</f>
        <v>0</v>
      </c>
      <c r="N7" s="252"/>
      <c r="O7" s="252"/>
      <c r="P7" s="252"/>
      <c r="Q7" s="252"/>
      <c r="R7" s="252"/>
      <c r="S7" s="252"/>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c r="IU7" s="220"/>
      <c r="IV7" s="220"/>
      <c r="IW7" s="220"/>
      <c r="IX7" s="220"/>
      <c r="IY7" s="220"/>
      <c r="IZ7" s="220"/>
      <c r="JA7" s="220"/>
      <c r="JB7" s="220"/>
      <c r="JC7" s="220"/>
      <c r="JD7" s="220"/>
      <c r="JE7" s="220"/>
      <c r="JF7" s="220"/>
      <c r="JG7" s="220"/>
      <c r="JH7" s="220"/>
      <c r="JI7" s="220"/>
      <c r="JJ7" s="220"/>
      <c r="JK7" s="220"/>
      <c r="JL7" s="220"/>
      <c r="JM7" s="220"/>
      <c r="JN7" s="220"/>
      <c r="JO7" s="220"/>
      <c r="JP7" s="220"/>
      <c r="JQ7" s="220"/>
      <c r="JR7" s="220"/>
      <c r="JS7" s="220"/>
      <c r="JT7" s="220"/>
      <c r="JU7" s="220"/>
      <c r="JV7" s="220"/>
      <c r="JW7" s="220"/>
      <c r="JX7" s="220"/>
      <c r="JY7" s="220"/>
      <c r="JZ7" s="220"/>
      <c r="KA7" s="220"/>
      <c r="KB7" s="220"/>
      <c r="KC7" s="220"/>
      <c r="KD7" s="220"/>
      <c r="KE7" s="220"/>
      <c r="KF7" s="220"/>
      <c r="KG7" s="220"/>
      <c r="KH7" s="220"/>
      <c r="KI7" s="220"/>
      <c r="KJ7" s="220"/>
      <c r="KK7" s="220"/>
      <c r="KL7" s="220"/>
      <c r="KM7" s="220"/>
      <c r="KN7" s="220"/>
      <c r="KO7" s="220"/>
      <c r="KP7" s="220"/>
      <c r="KQ7" s="220"/>
      <c r="KR7" s="220"/>
      <c r="KS7" s="220"/>
      <c r="KT7" s="220"/>
      <c r="KU7" s="220"/>
      <c r="KV7" s="220"/>
      <c r="KW7" s="220"/>
      <c r="KX7" s="220"/>
      <c r="KY7" s="220"/>
      <c r="KZ7" s="220"/>
      <c r="LA7" s="220"/>
      <c r="LB7" s="220"/>
      <c r="LC7" s="220"/>
      <c r="LD7" s="220"/>
      <c r="LE7" s="220"/>
      <c r="LF7" s="220"/>
      <c r="LG7" s="220"/>
      <c r="LH7" s="220"/>
      <c r="LI7" s="220"/>
      <c r="LJ7" s="220"/>
      <c r="LK7" s="220"/>
      <c r="LL7" s="220"/>
      <c r="LM7" s="220"/>
      <c r="LN7" s="220"/>
      <c r="LO7" s="220"/>
      <c r="LP7" s="220"/>
      <c r="LQ7" s="220"/>
      <c r="LR7" s="220"/>
      <c r="LS7" s="220"/>
      <c r="LT7" s="220"/>
      <c r="LU7" s="220"/>
      <c r="LV7" s="220"/>
      <c r="LW7" s="220"/>
      <c r="LX7" s="220"/>
      <c r="LY7" s="220"/>
      <c r="LZ7" s="220"/>
      <c r="MA7" s="220"/>
      <c r="MB7" s="220"/>
      <c r="MC7" s="220"/>
      <c r="MD7" s="220"/>
      <c r="ME7" s="220"/>
      <c r="MF7" s="220"/>
      <c r="MG7" s="220"/>
      <c r="MH7" s="220"/>
      <c r="MI7" s="220"/>
      <c r="MJ7" s="220"/>
      <c r="MK7" s="220"/>
      <c r="ML7" s="220"/>
      <c r="MM7" s="220"/>
      <c r="MN7" s="220"/>
      <c r="MO7" s="220"/>
      <c r="MP7" s="220"/>
      <c r="MQ7" s="220"/>
      <c r="MR7" s="220"/>
      <c r="MS7" s="220"/>
      <c r="MT7" s="220"/>
      <c r="MU7" s="220"/>
      <c r="MV7" s="220"/>
      <c r="MW7" s="220"/>
      <c r="MX7" s="220"/>
      <c r="MY7" s="220"/>
      <c r="MZ7" s="220"/>
      <c r="NA7" s="220"/>
      <c r="NB7" s="220"/>
      <c r="NC7" s="220"/>
      <c r="ND7" s="220"/>
      <c r="NE7" s="220"/>
      <c r="NF7" s="220"/>
      <c r="NG7" s="220"/>
      <c r="NH7" s="220"/>
      <c r="NI7" s="220"/>
      <c r="NJ7" s="220"/>
      <c r="NK7" s="220"/>
      <c r="NL7" s="220"/>
      <c r="NM7" s="220"/>
      <c r="NN7" s="220"/>
      <c r="NO7" s="220"/>
      <c r="NP7" s="220"/>
      <c r="NQ7" s="220"/>
      <c r="NR7" s="220"/>
      <c r="NS7" s="220"/>
      <c r="NT7" s="220"/>
      <c r="NU7" s="220"/>
      <c r="NV7" s="220"/>
      <c r="NW7" s="220"/>
      <c r="NX7" s="220"/>
      <c r="NY7" s="220"/>
      <c r="NZ7" s="220"/>
      <c r="OA7" s="220"/>
      <c r="OB7" s="220"/>
      <c r="OC7" s="220"/>
      <c r="OD7" s="220"/>
      <c r="OE7" s="220"/>
      <c r="OF7" s="220"/>
      <c r="OG7" s="220"/>
      <c r="OH7" s="220"/>
      <c r="OI7" s="220"/>
      <c r="OJ7" s="220"/>
      <c r="OK7" s="220"/>
      <c r="OL7" s="220"/>
      <c r="OM7" s="220"/>
      <c r="ON7" s="220"/>
      <c r="OO7" s="220"/>
      <c r="OP7" s="220"/>
      <c r="OQ7" s="220"/>
      <c r="OR7" s="220"/>
      <c r="OS7" s="220"/>
      <c r="OT7" s="220"/>
      <c r="OU7" s="220"/>
      <c r="OV7" s="220"/>
      <c r="OW7" s="220"/>
      <c r="OX7" s="220"/>
      <c r="OY7" s="220"/>
      <c r="OZ7" s="220"/>
      <c r="PA7" s="220"/>
      <c r="PB7" s="220"/>
    </row>
    <row r="8" spans="1:418" s="234" customFormat="1" ht="30" customHeight="1" thickBot="1">
      <c r="A8" s="220"/>
      <c r="B8" s="230"/>
      <c r="C8" s="244" t="s">
        <v>11</v>
      </c>
      <c r="D8" s="108"/>
      <c r="E8" s="245"/>
      <c r="F8" s="246"/>
      <c r="G8" s="242"/>
      <c r="H8" s="253" t="s">
        <v>12</v>
      </c>
      <c r="I8" s="254">
        <f>IF(OR(D9&lt;16,$D$9&gt;(Variables!B29-1)),0,MIN(Variables!B34*$D$11,Variables!B13))</f>
        <v>0</v>
      </c>
      <c r="J8" s="249"/>
      <c r="K8" s="253" t="s">
        <v>13</v>
      </c>
      <c r="L8" s="255">
        <f>M8/52</f>
        <v>0</v>
      </c>
      <c r="M8" s="256">
        <f>IF(I8=0,0,VLOOKUP($D$9,'D&amp;TPD-Rates'!B:R,16+IF($D$10="Female",1,0)))*I8/10000</f>
        <v>0</v>
      </c>
      <c r="N8" s="252"/>
      <c r="O8" s="252"/>
      <c r="P8" s="252"/>
      <c r="Q8" s="252"/>
      <c r="R8" s="252"/>
      <c r="S8" s="252"/>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c r="IV8" s="220"/>
      <c r="IW8" s="220"/>
      <c r="IX8" s="220"/>
      <c r="IY8" s="220"/>
      <c r="IZ8" s="220"/>
      <c r="JA8" s="220"/>
      <c r="JB8" s="220"/>
      <c r="JC8" s="220"/>
      <c r="JD8" s="220"/>
      <c r="JE8" s="220"/>
      <c r="JF8" s="220"/>
      <c r="JG8" s="220"/>
      <c r="JH8" s="220"/>
      <c r="JI8" s="220"/>
      <c r="JJ8" s="220"/>
      <c r="JK8" s="220"/>
      <c r="JL8" s="220"/>
      <c r="JM8" s="220"/>
      <c r="JN8" s="220"/>
      <c r="JO8" s="220"/>
      <c r="JP8" s="220"/>
      <c r="JQ8" s="220"/>
      <c r="JR8" s="220"/>
      <c r="JS8" s="220"/>
      <c r="JT8" s="220"/>
      <c r="JU8" s="220"/>
      <c r="JV8" s="220"/>
      <c r="JW8" s="220"/>
      <c r="JX8" s="220"/>
      <c r="JY8" s="220"/>
      <c r="JZ8" s="220"/>
      <c r="KA8" s="220"/>
      <c r="KB8" s="220"/>
      <c r="KC8" s="220"/>
      <c r="KD8" s="220"/>
      <c r="KE8" s="220"/>
      <c r="KF8" s="220"/>
      <c r="KG8" s="220"/>
      <c r="KH8" s="220"/>
      <c r="KI8" s="220"/>
      <c r="KJ8" s="220"/>
      <c r="KK8" s="220"/>
      <c r="KL8" s="220"/>
      <c r="KM8" s="220"/>
      <c r="KN8" s="220"/>
      <c r="KO8" s="220"/>
      <c r="KP8" s="220"/>
      <c r="KQ8" s="220"/>
      <c r="KR8" s="220"/>
      <c r="KS8" s="220"/>
      <c r="KT8" s="220"/>
      <c r="KU8" s="220"/>
      <c r="KV8" s="220"/>
      <c r="KW8" s="220"/>
      <c r="KX8" s="220"/>
      <c r="KY8" s="220"/>
      <c r="KZ8" s="220"/>
      <c r="LA8" s="220"/>
      <c r="LB8" s="220"/>
      <c r="LC8" s="220"/>
      <c r="LD8" s="220"/>
      <c r="LE8" s="220"/>
      <c r="LF8" s="220"/>
      <c r="LG8" s="220"/>
      <c r="LH8" s="220"/>
      <c r="LI8" s="220"/>
      <c r="LJ8" s="220"/>
      <c r="LK8" s="220"/>
      <c r="LL8" s="220"/>
      <c r="LM8" s="220"/>
      <c r="LN8" s="220"/>
      <c r="LO8" s="220"/>
      <c r="LP8" s="220"/>
      <c r="LQ8" s="220"/>
      <c r="LR8" s="220"/>
      <c r="LS8" s="220"/>
      <c r="LT8" s="220"/>
      <c r="LU8" s="220"/>
      <c r="LV8" s="220"/>
      <c r="LW8" s="220"/>
      <c r="LX8" s="220"/>
      <c r="LY8" s="220"/>
      <c r="LZ8" s="220"/>
      <c r="MA8" s="220"/>
      <c r="MB8" s="220"/>
      <c r="MC8" s="220"/>
      <c r="MD8" s="220"/>
      <c r="ME8" s="220"/>
      <c r="MF8" s="220"/>
      <c r="MG8" s="220"/>
      <c r="MH8" s="220"/>
      <c r="MI8" s="220"/>
      <c r="MJ8" s="220"/>
      <c r="MK8" s="220"/>
      <c r="ML8" s="220"/>
      <c r="MM8" s="220"/>
      <c r="MN8" s="220"/>
      <c r="MO8" s="220"/>
      <c r="MP8" s="220"/>
      <c r="MQ8" s="220"/>
      <c r="MR8" s="220"/>
      <c r="MS8" s="220"/>
      <c r="MT8" s="220"/>
      <c r="MU8" s="220"/>
      <c r="MV8" s="220"/>
      <c r="MW8" s="220"/>
      <c r="MX8" s="220"/>
      <c r="MY8" s="220"/>
      <c r="MZ8" s="220"/>
      <c r="NA8" s="220"/>
      <c r="NB8" s="220"/>
      <c r="NC8" s="220"/>
      <c r="ND8" s="220"/>
      <c r="NE8" s="220"/>
      <c r="NF8" s="220"/>
      <c r="NG8" s="220"/>
      <c r="NH8" s="220"/>
      <c r="NI8" s="220"/>
      <c r="NJ8" s="220"/>
      <c r="NK8" s="220"/>
      <c r="NL8" s="220"/>
      <c r="NM8" s="220"/>
      <c r="NN8" s="220"/>
      <c r="NO8" s="220"/>
      <c r="NP8" s="220"/>
      <c r="NQ8" s="220"/>
      <c r="NR8" s="220"/>
      <c r="NS8" s="220"/>
      <c r="NT8" s="220"/>
      <c r="NU8" s="220"/>
      <c r="NV8" s="220"/>
      <c r="NW8" s="220"/>
      <c r="NX8" s="220"/>
      <c r="NY8" s="220"/>
      <c r="NZ8" s="220"/>
      <c r="OA8" s="220"/>
      <c r="OB8" s="220"/>
      <c r="OC8" s="220"/>
      <c r="OD8" s="220"/>
      <c r="OE8" s="220"/>
      <c r="OF8" s="220"/>
      <c r="OG8" s="220"/>
      <c r="OH8" s="220"/>
      <c r="OI8" s="220"/>
      <c r="OJ8" s="220"/>
      <c r="OK8" s="220"/>
      <c r="OL8" s="220"/>
      <c r="OM8" s="220"/>
      <c r="ON8" s="220"/>
      <c r="OO8" s="220"/>
      <c r="OP8" s="220"/>
      <c r="OQ8" s="220"/>
      <c r="OR8" s="220"/>
      <c r="OS8" s="220"/>
      <c r="OT8" s="220"/>
      <c r="OU8" s="220"/>
      <c r="OV8" s="220"/>
      <c r="OW8" s="220"/>
      <c r="OX8" s="220"/>
      <c r="OY8" s="220"/>
      <c r="OZ8" s="220"/>
      <c r="PA8" s="220"/>
      <c r="PB8" s="220"/>
    </row>
    <row r="9" spans="1:418" s="234" customFormat="1" ht="30" customHeight="1" thickBot="1">
      <c r="A9" s="220"/>
      <c r="B9" s="230"/>
      <c r="C9" s="244" t="str">
        <f>IF(D7=Variables!G15,"Age (as at 1 October 2024)","Age")</f>
        <v>Age</v>
      </c>
      <c r="D9" s="257" t="str">
        <f>IF(OR(D7&lt;Variables!G15,D7="",D8=""),"",IF(D7=Variables!G15,DATEDIF(D8,Variables!G16,"y"),DATEDIF(D8,D7,"y")))</f>
        <v/>
      </c>
      <c r="E9" s="258"/>
      <c r="F9" s="259"/>
      <c r="G9" s="242"/>
      <c r="H9" s="260" t="s">
        <v>76</v>
      </c>
      <c r="I9" s="261">
        <f>IF(OR(D12="casual employee",D12=""),0,IF(AND(D9&gt;15,D9&lt;65),MIN((Variables!E19*D11),Variables!B24),0))</f>
        <v>0</v>
      </c>
      <c r="J9" s="249"/>
      <c r="K9" s="247" t="s">
        <v>77</v>
      </c>
      <c r="L9" s="250">
        <f>M9/52</f>
        <v>0</v>
      </c>
      <c r="M9" s="248">
        <f>IF(I9=0,0,VLOOKUP($D$9,'IP-rates'!B:J,8+IF($D$10="Female",1,0), FALSE)*I9/1000)</f>
        <v>0</v>
      </c>
      <c r="N9" s="262"/>
      <c r="O9" s="262"/>
      <c r="P9" s="262"/>
      <c r="Q9" s="262"/>
      <c r="R9" s="262"/>
      <c r="S9" s="262"/>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c r="IV9" s="220"/>
      <c r="IW9" s="220"/>
      <c r="IX9" s="220"/>
      <c r="IY9" s="220"/>
      <c r="IZ9" s="220"/>
      <c r="JA9" s="220"/>
      <c r="JB9" s="220"/>
      <c r="JC9" s="220"/>
      <c r="JD9" s="220"/>
      <c r="JE9" s="220"/>
      <c r="JF9" s="220"/>
      <c r="JG9" s="220"/>
      <c r="JH9" s="220"/>
      <c r="JI9" s="220"/>
      <c r="JJ9" s="220"/>
      <c r="JK9" s="220"/>
      <c r="JL9" s="220"/>
      <c r="JM9" s="220"/>
      <c r="JN9" s="220"/>
      <c r="JO9" s="220"/>
      <c r="JP9" s="220"/>
      <c r="JQ9" s="220"/>
      <c r="JR9" s="220"/>
      <c r="JS9" s="220"/>
      <c r="JT9" s="220"/>
      <c r="JU9" s="220"/>
      <c r="JV9" s="220"/>
      <c r="JW9" s="220"/>
      <c r="JX9" s="220"/>
      <c r="JY9" s="220"/>
      <c r="JZ9" s="220"/>
      <c r="KA9" s="220"/>
      <c r="KB9" s="220"/>
      <c r="KC9" s="220"/>
      <c r="KD9" s="220"/>
      <c r="KE9" s="220"/>
      <c r="KF9" s="220"/>
      <c r="KG9" s="220"/>
      <c r="KH9" s="220"/>
      <c r="KI9" s="220"/>
      <c r="KJ9" s="220"/>
      <c r="KK9" s="220"/>
      <c r="KL9" s="220"/>
      <c r="KM9" s="220"/>
      <c r="KN9" s="220"/>
      <c r="KO9" s="220"/>
      <c r="KP9" s="220"/>
      <c r="KQ9" s="220"/>
      <c r="KR9" s="220"/>
      <c r="KS9" s="220"/>
      <c r="KT9" s="220"/>
      <c r="KU9" s="220"/>
      <c r="KV9" s="220"/>
      <c r="KW9" s="220"/>
      <c r="KX9" s="220"/>
      <c r="KY9" s="220"/>
      <c r="KZ9" s="220"/>
      <c r="LA9" s="220"/>
      <c r="LB9" s="220"/>
      <c r="LC9" s="220"/>
      <c r="LD9" s="220"/>
      <c r="LE9" s="220"/>
      <c r="LF9" s="220"/>
      <c r="LG9" s="220"/>
      <c r="LH9" s="220"/>
      <c r="LI9" s="220"/>
      <c r="LJ9" s="220"/>
      <c r="LK9" s="220"/>
      <c r="LL9" s="220"/>
      <c r="LM9" s="220"/>
      <c r="LN9" s="220"/>
      <c r="LO9" s="220"/>
      <c r="LP9" s="220"/>
      <c r="LQ9" s="220"/>
      <c r="LR9" s="220"/>
      <c r="LS9" s="220"/>
      <c r="LT9" s="220"/>
      <c r="LU9" s="220"/>
      <c r="LV9" s="220"/>
      <c r="LW9" s="220"/>
      <c r="LX9" s="220"/>
      <c r="LY9" s="220"/>
      <c r="LZ9" s="220"/>
      <c r="MA9" s="220"/>
      <c r="MB9" s="220"/>
      <c r="MC9" s="220"/>
      <c r="MD9" s="220"/>
      <c r="ME9" s="220"/>
      <c r="MF9" s="220"/>
      <c r="MG9" s="220"/>
      <c r="MH9" s="220"/>
      <c r="MI9" s="220"/>
      <c r="MJ9" s="220"/>
      <c r="MK9" s="220"/>
      <c r="ML9" s="220"/>
      <c r="MM9" s="220"/>
      <c r="MN9" s="220"/>
      <c r="MO9" s="220"/>
      <c r="MP9" s="220"/>
      <c r="MQ9" s="220"/>
      <c r="MR9" s="220"/>
      <c r="MS9" s="220"/>
      <c r="MT9" s="220"/>
      <c r="MU9" s="220"/>
      <c r="MV9" s="220"/>
      <c r="MW9" s="220"/>
      <c r="MX9" s="220"/>
      <c r="MY9" s="220"/>
      <c r="MZ9" s="220"/>
      <c r="NA9" s="220"/>
      <c r="NB9" s="220"/>
      <c r="NC9" s="220"/>
      <c r="ND9" s="220"/>
      <c r="NE9" s="220"/>
      <c r="NF9" s="220"/>
      <c r="NG9" s="220"/>
      <c r="NH9" s="220"/>
      <c r="NI9" s="220"/>
      <c r="NJ9" s="220"/>
      <c r="NK9" s="220"/>
      <c r="NL9" s="220"/>
      <c r="NM9" s="220"/>
      <c r="NN9" s="220"/>
      <c r="NO9" s="220"/>
      <c r="NP9" s="220"/>
      <c r="NQ9" s="220"/>
      <c r="NR9" s="220"/>
      <c r="NS9" s="220"/>
      <c r="NT9" s="220"/>
      <c r="NU9" s="220"/>
      <c r="NV9" s="220"/>
      <c r="NW9" s="220"/>
      <c r="NX9" s="220"/>
      <c r="NY9" s="220"/>
      <c r="NZ9" s="220"/>
      <c r="OA9" s="220"/>
      <c r="OB9" s="220"/>
      <c r="OC9" s="220"/>
      <c r="OD9" s="220"/>
      <c r="OE9" s="220"/>
      <c r="OF9" s="220"/>
      <c r="OG9" s="220"/>
      <c r="OH9" s="220"/>
      <c r="OI9" s="220"/>
      <c r="OJ9" s="220"/>
      <c r="OK9" s="220"/>
      <c r="OL9" s="220"/>
      <c r="OM9" s="220"/>
      <c r="ON9" s="220"/>
      <c r="OO9" s="220"/>
      <c r="OP9" s="220"/>
      <c r="OQ9" s="220"/>
      <c r="OR9" s="220"/>
      <c r="OS9" s="220"/>
      <c r="OT9" s="220"/>
      <c r="OU9" s="220"/>
      <c r="OV9" s="220"/>
      <c r="OW9" s="220"/>
      <c r="OX9" s="220"/>
      <c r="OY9" s="220"/>
      <c r="OZ9" s="220"/>
      <c r="PA9" s="220"/>
      <c r="PB9" s="220"/>
    </row>
    <row r="10" spans="1:418" s="234" customFormat="1" ht="30" customHeight="1" thickBot="1">
      <c r="A10" s="220"/>
      <c r="B10" s="230"/>
      <c r="C10" s="244" t="s">
        <v>18</v>
      </c>
      <c r="D10" s="112"/>
      <c r="E10" s="245"/>
      <c r="F10" s="259"/>
      <c r="G10" s="242"/>
      <c r="H10" s="263" t="str">
        <f>IF(OR(Variables!B15&gt;0,Variables!B19&gt;0),CONCATENATE("Your calculated cover has been limited to the Automatic Acceptance Limits,", Variables!D15,Variables!D19,Variables!D20,".")," ")</f>
        <v xml:space="preserve"> </v>
      </c>
      <c r="I10" s="263"/>
      <c r="J10" s="249"/>
      <c r="K10" s="264" t="s">
        <v>20</v>
      </c>
      <c r="L10" s="265">
        <f>M10/52</f>
        <v>0</v>
      </c>
      <c r="M10" s="266">
        <f>M9+M8+M7</f>
        <v>0</v>
      </c>
      <c r="N10" s="267"/>
      <c r="O10" s="268"/>
      <c r="P10" s="268"/>
      <c r="Q10" s="268"/>
      <c r="R10" s="268"/>
      <c r="S10" s="268"/>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c r="IV10" s="220"/>
      <c r="IW10" s="220"/>
      <c r="IX10" s="220"/>
      <c r="IY10" s="220"/>
      <c r="IZ10" s="220"/>
      <c r="JA10" s="220"/>
      <c r="JB10" s="220"/>
      <c r="JC10" s="220"/>
      <c r="JD10" s="220"/>
      <c r="JE10" s="220"/>
      <c r="JF10" s="220"/>
      <c r="JG10" s="220"/>
      <c r="JH10" s="220"/>
      <c r="JI10" s="220"/>
      <c r="JJ10" s="220"/>
      <c r="JK10" s="220"/>
      <c r="JL10" s="220"/>
      <c r="JM10" s="220"/>
      <c r="JN10" s="220"/>
      <c r="JO10" s="220"/>
      <c r="JP10" s="220"/>
      <c r="JQ10" s="220"/>
      <c r="JR10" s="220"/>
      <c r="JS10" s="220"/>
      <c r="JT10" s="220"/>
      <c r="JU10" s="220"/>
      <c r="JV10" s="220"/>
      <c r="JW10" s="220"/>
      <c r="JX10" s="220"/>
      <c r="JY10" s="220"/>
      <c r="JZ10" s="220"/>
      <c r="KA10" s="220"/>
      <c r="KB10" s="220"/>
      <c r="KC10" s="220"/>
      <c r="KD10" s="220"/>
      <c r="KE10" s="220"/>
      <c r="KF10" s="220"/>
      <c r="KG10" s="220"/>
      <c r="KH10" s="220"/>
      <c r="KI10" s="220"/>
      <c r="KJ10" s="220"/>
      <c r="KK10" s="220"/>
      <c r="KL10" s="220"/>
      <c r="KM10" s="220"/>
      <c r="KN10" s="220"/>
      <c r="KO10" s="220"/>
      <c r="KP10" s="220"/>
      <c r="KQ10" s="220"/>
      <c r="KR10" s="220"/>
      <c r="KS10" s="220"/>
      <c r="KT10" s="220"/>
      <c r="KU10" s="220"/>
      <c r="KV10" s="220"/>
      <c r="KW10" s="220"/>
      <c r="KX10" s="220"/>
      <c r="KY10" s="220"/>
      <c r="KZ10" s="220"/>
      <c r="LA10" s="220"/>
      <c r="LB10" s="220"/>
      <c r="LC10" s="220"/>
      <c r="LD10" s="220"/>
      <c r="LE10" s="220"/>
      <c r="LF10" s="220"/>
      <c r="LG10" s="220"/>
      <c r="LH10" s="220"/>
      <c r="LI10" s="220"/>
      <c r="LJ10" s="220"/>
      <c r="LK10" s="220"/>
      <c r="LL10" s="220"/>
      <c r="LM10" s="220"/>
      <c r="LN10" s="220"/>
      <c r="LO10" s="220"/>
      <c r="LP10" s="220"/>
      <c r="LQ10" s="220"/>
      <c r="LR10" s="220"/>
      <c r="LS10" s="220"/>
      <c r="LT10" s="220"/>
      <c r="LU10" s="220"/>
      <c r="LV10" s="220"/>
      <c r="LW10" s="220"/>
      <c r="LX10" s="220"/>
      <c r="LY10" s="220"/>
      <c r="LZ10" s="220"/>
      <c r="MA10" s="220"/>
      <c r="MB10" s="220"/>
      <c r="MC10" s="220"/>
      <c r="MD10" s="220"/>
      <c r="ME10" s="220"/>
      <c r="MF10" s="220"/>
      <c r="MG10" s="220"/>
      <c r="MH10" s="220"/>
      <c r="MI10" s="220"/>
      <c r="MJ10" s="220"/>
      <c r="MK10" s="220"/>
      <c r="ML10" s="220"/>
      <c r="MM10" s="220"/>
      <c r="MN10" s="220"/>
      <c r="MO10" s="220"/>
      <c r="MP10" s="220"/>
      <c r="MQ10" s="220"/>
      <c r="MR10" s="220"/>
      <c r="MS10" s="220"/>
      <c r="MT10" s="220"/>
      <c r="MU10" s="220"/>
      <c r="MV10" s="220"/>
      <c r="MW10" s="220"/>
      <c r="MX10" s="220"/>
      <c r="MY10" s="220"/>
      <c r="MZ10" s="220"/>
      <c r="NA10" s="220"/>
      <c r="NB10" s="220"/>
      <c r="NC10" s="220"/>
      <c r="ND10" s="220"/>
      <c r="NE10" s="220"/>
      <c r="NF10" s="220"/>
      <c r="NG10" s="220"/>
      <c r="NH10" s="220"/>
      <c r="NI10" s="220"/>
      <c r="NJ10" s="220"/>
      <c r="NK10" s="220"/>
      <c r="NL10" s="220"/>
      <c r="NM10" s="220"/>
      <c r="NN10" s="220"/>
      <c r="NO10" s="220"/>
      <c r="NP10" s="220"/>
      <c r="NQ10" s="220"/>
      <c r="NR10" s="220"/>
      <c r="NS10" s="220"/>
      <c r="NT10" s="220"/>
      <c r="NU10" s="220"/>
      <c r="NV10" s="220"/>
      <c r="NW10" s="220"/>
      <c r="NX10" s="220"/>
      <c r="NY10" s="220"/>
      <c r="NZ10" s="220"/>
      <c r="OA10" s="220"/>
      <c r="OB10" s="220"/>
      <c r="OC10" s="220"/>
      <c r="OD10" s="220"/>
      <c r="OE10" s="220"/>
      <c r="OF10" s="220"/>
      <c r="OG10" s="220"/>
      <c r="OH10" s="220"/>
      <c r="OI10" s="220"/>
      <c r="OJ10" s="220"/>
      <c r="OK10" s="220"/>
      <c r="OL10" s="220"/>
      <c r="OM10" s="220"/>
      <c r="ON10" s="220"/>
      <c r="OO10" s="220"/>
      <c r="OP10" s="220"/>
      <c r="OQ10" s="220"/>
      <c r="OR10" s="220"/>
      <c r="OS10" s="220"/>
      <c r="OT10" s="220"/>
      <c r="OU10" s="220"/>
      <c r="OV10" s="220"/>
      <c r="OW10" s="220"/>
      <c r="OX10" s="220"/>
      <c r="OY10" s="220"/>
      <c r="OZ10" s="220"/>
      <c r="PA10" s="220"/>
      <c r="PB10" s="220"/>
    </row>
    <row r="11" spans="1:418" s="234" customFormat="1" ht="30" customHeight="1" thickBot="1">
      <c r="A11" s="220"/>
      <c r="B11" s="230"/>
      <c r="C11" s="244" t="s">
        <v>121</v>
      </c>
      <c r="D11" s="113"/>
      <c r="E11" s="245"/>
      <c r="F11" s="269"/>
      <c r="G11" s="242"/>
      <c r="H11" s="270"/>
      <c r="I11" s="270"/>
      <c r="J11" s="249"/>
      <c r="K11" s="242"/>
      <c r="L11" s="271"/>
      <c r="M11" s="271"/>
      <c r="N11" s="267"/>
      <c r="O11" s="268"/>
      <c r="P11" s="268"/>
      <c r="Q11" s="268"/>
      <c r="R11" s="268"/>
      <c r="S11" s="268"/>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c r="IV11" s="220"/>
      <c r="IW11" s="220"/>
      <c r="IX11" s="220"/>
      <c r="IY11" s="220"/>
      <c r="IZ11" s="220"/>
      <c r="JA11" s="220"/>
      <c r="JB11" s="220"/>
      <c r="JC11" s="220"/>
      <c r="JD11" s="220"/>
      <c r="JE11" s="220"/>
      <c r="JF11" s="220"/>
      <c r="JG11" s="220"/>
      <c r="JH11" s="220"/>
      <c r="JI11" s="220"/>
      <c r="JJ11" s="220"/>
      <c r="JK11" s="220"/>
      <c r="JL11" s="220"/>
      <c r="JM11" s="220"/>
      <c r="JN11" s="220"/>
      <c r="JO11" s="220"/>
      <c r="JP11" s="220"/>
      <c r="JQ11" s="220"/>
      <c r="JR11" s="220"/>
      <c r="JS11" s="220"/>
      <c r="JT11" s="220"/>
      <c r="JU11" s="220"/>
      <c r="JV11" s="220"/>
      <c r="JW11" s="220"/>
      <c r="JX11" s="220"/>
      <c r="JY11" s="220"/>
      <c r="JZ11" s="220"/>
      <c r="KA11" s="220"/>
      <c r="KB11" s="220"/>
      <c r="KC11" s="220"/>
      <c r="KD11" s="220"/>
      <c r="KE11" s="220"/>
      <c r="KF11" s="220"/>
      <c r="KG11" s="220"/>
      <c r="KH11" s="220"/>
      <c r="KI11" s="220"/>
      <c r="KJ11" s="220"/>
      <c r="KK11" s="220"/>
      <c r="KL11" s="220"/>
      <c r="KM11" s="220"/>
      <c r="KN11" s="220"/>
      <c r="KO11" s="220"/>
      <c r="KP11" s="220"/>
      <c r="KQ11" s="220"/>
      <c r="KR11" s="220"/>
      <c r="KS11" s="220"/>
      <c r="KT11" s="220"/>
      <c r="KU11" s="220"/>
      <c r="KV11" s="220"/>
      <c r="KW11" s="220"/>
      <c r="KX11" s="220"/>
      <c r="KY11" s="220"/>
      <c r="KZ11" s="220"/>
      <c r="LA11" s="220"/>
      <c r="LB11" s="220"/>
      <c r="LC11" s="220"/>
      <c r="LD11" s="220"/>
      <c r="LE11" s="220"/>
      <c r="LF11" s="220"/>
      <c r="LG11" s="220"/>
      <c r="LH11" s="220"/>
      <c r="LI11" s="220"/>
      <c r="LJ11" s="220"/>
      <c r="LK11" s="220"/>
      <c r="LL11" s="220"/>
      <c r="LM11" s="220"/>
      <c r="LN11" s="220"/>
      <c r="LO11" s="220"/>
      <c r="LP11" s="220"/>
      <c r="LQ11" s="220"/>
      <c r="LR11" s="220"/>
      <c r="LS11" s="220"/>
      <c r="LT11" s="220"/>
      <c r="LU11" s="220"/>
      <c r="LV11" s="220"/>
      <c r="LW11" s="220"/>
      <c r="LX11" s="220"/>
      <c r="LY11" s="220"/>
      <c r="LZ11" s="220"/>
      <c r="MA11" s="220"/>
      <c r="MB11" s="220"/>
      <c r="MC11" s="220"/>
      <c r="MD11" s="220"/>
      <c r="ME11" s="220"/>
      <c r="MF11" s="220"/>
      <c r="MG11" s="220"/>
      <c r="MH11" s="220"/>
      <c r="MI11" s="220"/>
      <c r="MJ11" s="220"/>
      <c r="MK11" s="220"/>
      <c r="ML11" s="220"/>
      <c r="MM11" s="220"/>
      <c r="MN11" s="220"/>
      <c r="MO11" s="220"/>
      <c r="MP11" s="220"/>
      <c r="MQ11" s="220"/>
      <c r="MR11" s="220"/>
      <c r="MS11" s="220"/>
      <c r="MT11" s="220"/>
      <c r="MU11" s="220"/>
      <c r="MV11" s="220"/>
      <c r="MW11" s="220"/>
      <c r="MX11" s="220"/>
      <c r="MY11" s="220"/>
      <c r="MZ11" s="220"/>
      <c r="NA11" s="220"/>
      <c r="NB11" s="220"/>
      <c r="NC11" s="220"/>
      <c r="ND11" s="220"/>
      <c r="NE11" s="220"/>
      <c r="NF11" s="220"/>
      <c r="NG11" s="220"/>
      <c r="NH11" s="220"/>
      <c r="NI11" s="220"/>
      <c r="NJ11" s="220"/>
      <c r="NK11" s="220"/>
      <c r="NL11" s="220"/>
      <c r="NM11" s="220"/>
      <c r="NN11" s="220"/>
      <c r="NO11" s="220"/>
      <c r="NP11" s="220"/>
      <c r="NQ11" s="220"/>
      <c r="NR11" s="220"/>
      <c r="NS11" s="220"/>
      <c r="NT11" s="220"/>
      <c r="NU11" s="220"/>
      <c r="NV11" s="220"/>
      <c r="NW11" s="220"/>
      <c r="NX11" s="220"/>
      <c r="NY11" s="220"/>
      <c r="NZ11" s="220"/>
      <c r="OA11" s="220"/>
      <c r="OB11" s="220"/>
      <c r="OC11" s="220"/>
      <c r="OD11" s="220"/>
      <c r="OE11" s="220"/>
      <c r="OF11" s="220"/>
      <c r="OG11" s="220"/>
      <c r="OH11" s="220"/>
      <c r="OI11" s="220"/>
      <c r="OJ11" s="220"/>
      <c r="OK11" s="220"/>
      <c r="OL11" s="220"/>
      <c r="OM11" s="220"/>
      <c r="ON11" s="220"/>
      <c r="OO11" s="220"/>
      <c r="OP11" s="220"/>
      <c r="OQ11" s="220"/>
      <c r="OR11" s="220"/>
      <c r="OS11" s="220"/>
      <c r="OT11" s="220"/>
      <c r="OU11" s="220"/>
      <c r="OV11" s="220"/>
      <c r="OW11" s="220"/>
      <c r="OX11" s="220"/>
      <c r="OY11" s="220"/>
      <c r="OZ11" s="220"/>
      <c r="PA11" s="220"/>
      <c r="PB11" s="220"/>
    </row>
    <row r="12" spans="1:418" s="234" customFormat="1" ht="30" customHeight="1" thickBot="1">
      <c r="A12" s="220"/>
      <c r="B12" s="230"/>
      <c r="C12" s="244" t="s">
        <v>151</v>
      </c>
      <c r="D12" s="112"/>
      <c r="E12" s="245"/>
      <c r="F12" s="269"/>
      <c r="G12" s="242"/>
      <c r="H12" s="247" t="str">
        <f>CONCATENATE("Additional Death Cover", IF(D17&gt;I12, " *",""))</f>
        <v>Additional Death Cover</v>
      </c>
      <c r="I12" s="248">
        <f>IF(OR(D9&lt;15,D9&gt;(Variables!B30-1)),0,IF(D17="",0,MIN(D17,Variables!B20)))</f>
        <v>0</v>
      </c>
      <c r="J12" s="249"/>
      <c r="K12" s="242"/>
      <c r="L12" s="271"/>
      <c r="M12" s="271"/>
      <c r="N12" s="268"/>
      <c r="O12" s="268"/>
      <c r="P12" s="268"/>
      <c r="Q12" s="268"/>
      <c r="R12" s="268"/>
      <c r="S12" s="268"/>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c r="IU12" s="220"/>
      <c r="IV12" s="220"/>
      <c r="IW12" s="220"/>
      <c r="IX12" s="220"/>
      <c r="IY12" s="220"/>
      <c r="IZ12" s="220"/>
      <c r="JA12" s="220"/>
      <c r="JB12" s="220"/>
      <c r="JC12" s="220"/>
      <c r="JD12" s="220"/>
      <c r="JE12" s="220"/>
      <c r="JF12" s="220"/>
      <c r="JG12" s="220"/>
      <c r="JH12" s="220"/>
      <c r="JI12" s="220"/>
      <c r="JJ12" s="220"/>
      <c r="JK12" s="220"/>
      <c r="JL12" s="220"/>
      <c r="JM12" s="220"/>
      <c r="JN12" s="220"/>
      <c r="JO12" s="220"/>
      <c r="JP12" s="220"/>
      <c r="JQ12" s="220"/>
      <c r="JR12" s="220"/>
      <c r="JS12" s="220"/>
      <c r="JT12" s="220"/>
      <c r="JU12" s="220"/>
      <c r="JV12" s="220"/>
      <c r="JW12" s="220"/>
      <c r="JX12" s="220"/>
      <c r="JY12" s="220"/>
      <c r="JZ12" s="220"/>
      <c r="KA12" s="220"/>
      <c r="KB12" s="220"/>
      <c r="KC12" s="220"/>
      <c r="KD12" s="220"/>
      <c r="KE12" s="220"/>
      <c r="KF12" s="220"/>
      <c r="KG12" s="220"/>
      <c r="KH12" s="220"/>
      <c r="KI12" s="220"/>
      <c r="KJ12" s="220"/>
      <c r="KK12" s="220"/>
      <c r="KL12" s="220"/>
      <c r="KM12" s="220"/>
      <c r="KN12" s="220"/>
      <c r="KO12" s="220"/>
      <c r="KP12" s="220"/>
      <c r="KQ12" s="220"/>
      <c r="KR12" s="220"/>
      <c r="KS12" s="220"/>
      <c r="KT12" s="220"/>
      <c r="KU12" s="220"/>
      <c r="KV12" s="220"/>
      <c r="KW12" s="220"/>
      <c r="KX12" s="220"/>
      <c r="KY12" s="220"/>
      <c r="KZ12" s="220"/>
      <c r="LA12" s="220"/>
      <c r="LB12" s="220"/>
      <c r="LC12" s="220"/>
      <c r="LD12" s="220"/>
      <c r="LE12" s="220"/>
      <c r="LF12" s="220"/>
      <c r="LG12" s="220"/>
      <c r="LH12" s="220"/>
      <c r="LI12" s="220"/>
      <c r="LJ12" s="220"/>
      <c r="LK12" s="220"/>
      <c r="LL12" s="220"/>
      <c r="LM12" s="220"/>
      <c r="LN12" s="220"/>
      <c r="LO12" s="220"/>
      <c r="LP12" s="220"/>
      <c r="LQ12" s="220"/>
      <c r="LR12" s="220"/>
      <c r="LS12" s="220"/>
      <c r="LT12" s="220"/>
      <c r="LU12" s="220"/>
      <c r="LV12" s="220"/>
      <c r="LW12" s="220"/>
      <c r="LX12" s="220"/>
      <c r="LY12" s="220"/>
      <c r="LZ12" s="220"/>
      <c r="MA12" s="220"/>
      <c r="MB12" s="220"/>
      <c r="MC12" s="220"/>
      <c r="MD12" s="220"/>
      <c r="ME12" s="220"/>
      <c r="MF12" s="220"/>
      <c r="MG12" s="220"/>
      <c r="MH12" s="220"/>
      <c r="MI12" s="220"/>
      <c r="MJ12" s="220"/>
      <c r="MK12" s="220"/>
      <c r="ML12" s="220"/>
      <c r="MM12" s="220"/>
      <c r="MN12" s="220"/>
      <c r="MO12" s="220"/>
      <c r="MP12" s="220"/>
      <c r="MQ12" s="220"/>
      <c r="MR12" s="220"/>
      <c r="MS12" s="220"/>
      <c r="MT12" s="220"/>
      <c r="MU12" s="220"/>
      <c r="MV12" s="220"/>
      <c r="MW12" s="220"/>
      <c r="MX12" s="220"/>
      <c r="MY12" s="220"/>
      <c r="MZ12" s="220"/>
      <c r="NA12" s="220"/>
      <c r="NB12" s="220"/>
      <c r="NC12" s="220"/>
      <c r="ND12" s="220"/>
      <c r="NE12" s="220"/>
      <c r="NF12" s="220"/>
      <c r="NG12" s="220"/>
      <c r="NH12" s="220"/>
      <c r="NI12" s="220"/>
      <c r="NJ12" s="220"/>
      <c r="NK12" s="220"/>
      <c r="NL12" s="220"/>
      <c r="NM12" s="220"/>
      <c r="NN12" s="220"/>
      <c r="NO12" s="220"/>
      <c r="NP12" s="220"/>
      <c r="NQ12" s="220"/>
      <c r="NR12" s="220"/>
      <c r="NS12" s="220"/>
      <c r="NT12" s="220"/>
      <c r="NU12" s="220"/>
      <c r="NV12" s="220"/>
      <c r="NW12" s="220"/>
      <c r="NX12" s="220"/>
      <c r="NY12" s="220"/>
      <c r="NZ12" s="220"/>
      <c r="OA12" s="220"/>
      <c r="OB12" s="220"/>
      <c r="OC12" s="220"/>
      <c r="OD12" s="220"/>
      <c r="OE12" s="220"/>
      <c r="OF12" s="220"/>
      <c r="OG12" s="220"/>
      <c r="OH12" s="220"/>
      <c r="OI12" s="220"/>
      <c r="OJ12" s="220"/>
      <c r="OK12" s="220"/>
      <c r="OL12" s="220"/>
      <c r="OM12" s="220"/>
      <c r="ON12" s="220"/>
      <c r="OO12" s="220"/>
      <c r="OP12" s="220"/>
      <c r="OQ12" s="220"/>
      <c r="OR12" s="220"/>
      <c r="OS12" s="220"/>
      <c r="OT12" s="220"/>
      <c r="OU12" s="220"/>
      <c r="OV12" s="220"/>
      <c r="OW12" s="220"/>
      <c r="OX12" s="220"/>
      <c r="OY12" s="220"/>
      <c r="OZ12" s="220"/>
      <c r="PA12" s="220"/>
      <c r="PB12" s="220"/>
    </row>
    <row r="13" spans="1:418" s="234" customFormat="1" ht="35.15" customHeight="1" thickBot="1">
      <c r="A13" s="220"/>
      <c r="B13" s="230"/>
      <c r="C13" s="244" t="s">
        <v>144</v>
      </c>
      <c r="D13" s="112" t="s">
        <v>142</v>
      </c>
      <c r="E13" s="245"/>
      <c r="F13" s="230"/>
      <c r="G13" s="272"/>
      <c r="H13" s="273" t="str">
        <f>CONCATENATE("Additional TPD Cover", IF(D18&gt;I13, " *",""))</f>
        <v>Additional TPD Cover</v>
      </c>
      <c r="I13" s="274">
        <f>IF(OR(D9&lt;15,D9&gt;(Variables!B31-1)),0,IF(D18="",0,MIN(D18,Variables!B21)))</f>
        <v>0</v>
      </c>
      <c r="J13" s="242"/>
      <c r="K13" s="275" t="s">
        <v>85</v>
      </c>
      <c r="L13" s="250">
        <f>M13/52</f>
        <v>0</v>
      </c>
      <c r="M13" s="276">
        <f>IF(I12=0,0,VLOOKUP($D$9,'D&amp;TPD-Rates'!B:R,(IF(D16=Variables!E24, 2, IF(D16=Variables!E25, 6, IF(D16=Variables!E26, 10, 0))))+IF($D$10="Female",1,0), FALSE)*I12/10000)</f>
        <v>0</v>
      </c>
      <c r="N13" s="277"/>
      <c r="O13" s="277"/>
      <c r="P13" s="277"/>
      <c r="Q13" s="277"/>
      <c r="R13" s="277"/>
      <c r="S13" s="277"/>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c r="IQ13" s="220"/>
      <c r="IR13" s="220"/>
      <c r="IS13" s="220"/>
      <c r="IT13" s="220"/>
      <c r="IU13" s="220"/>
      <c r="IV13" s="220"/>
      <c r="IW13" s="220"/>
      <c r="IX13" s="220"/>
      <c r="IY13" s="220"/>
      <c r="IZ13" s="220"/>
      <c r="JA13" s="220"/>
      <c r="JB13" s="220"/>
      <c r="JC13" s="220"/>
      <c r="JD13" s="220"/>
      <c r="JE13" s="220"/>
      <c r="JF13" s="220"/>
      <c r="JG13" s="220"/>
      <c r="JH13" s="220"/>
      <c r="JI13" s="220"/>
      <c r="JJ13" s="220"/>
      <c r="JK13" s="220"/>
      <c r="JL13" s="220"/>
      <c r="JM13" s="220"/>
      <c r="JN13" s="220"/>
      <c r="JO13" s="220"/>
      <c r="JP13" s="220"/>
      <c r="JQ13" s="220"/>
      <c r="JR13" s="220"/>
      <c r="JS13" s="220"/>
      <c r="JT13" s="220"/>
      <c r="JU13" s="220"/>
      <c r="JV13" s="220"/>
      <c r="JW13" s="220"/>
      <c r="JX13" s="220"/>
      <c r="JY13" s="220"/>
      <c r="JZ13" s="220"/>
      <c r="KA13" s="220"/>
      <c r="KB13" s="220"/>
      <c r="KC13" s="220"/>
      <c r="KD13" s="220"/>
      <c r="KE13" s="220"/>
      <c r="KF13" s="220"/>
      <c r="KG13" s="220"/>
      <c r="KH13" s="220"/>
      <c r="KI13" s="220"/>
      <c r="KJ13" s="220"/>
      <c r="KK13" s="220"/>
      <c r="KL13" s="220"/>
      <c r="KM13" s="220"/>
      <c r="KN13" s="220"/>
      <c r="KO13" s="220"/>
      <c r="KP13" s="220"/>
      <c r="KQ13" s="220"/>
      <c r="KR13" s="220"/>
      <c r="KS13" s="220"/>
      <c r="KT13" s="220"/>
      <c r="KU13" s="220"/>
      <c r="KV13" s="220"/>
      <c r="KW13" s="220"/>
      <c r="KX13" s="220"/>
      <c r="KY13" s="220"/>
      <c r="KZ13" s="220"/>
      <c r="LA13" s="220"/>
      <c r="LB13" s="220"/>
      <c r="LC13" s="220"/>
      <c r="LD13" s="220"/>
      <c r="LE13" s="220"/>
      <c r="LF13" s="220"/>
      <c r="LG13" s="220"/>
      <c r="LH13" s="220"/>
      <c r="LI13" s="220"/>
      <c r="LJ13" s="220"/>
      <c r="LK13" s="220"/>
      <c r="LL13" s="220"/>
      <c r="LM13" s="220"/>
      <c r="LN13" s="220"/>
      <c r="LO13" s="220"/>
      <c r="LP13" s="220"/>
      <c r="LQ13" s="220"/>
      <c r="LR13" s="220"/>
      <c r="LS13" s="220"/>
      <c r="LT13" s="220"/>
      <c r="LU13" s="220"/>
      <c r="LV13" s="220"/>
      <c r="LW13" s="220"/>
      <c r="LX13" s="220"/>
      <c r="LY13" s="220"/>
      <c r="LZ13" s="220"/>
      <c r="MA13" s="220"/>
      <c r="MB13" s="220"/>
      <c r="MC13" s="220"/>
      <c r="MD13" s="220"/>
      <c r="ME13" s="220"/>
      <c r="MF13" s="220"/>
      <c r="MG13" s="220"/>
      <c r="MH13" s="220"/>
      <c r="MI13" s="220"/>
      <c r="MJ13" s="220"/>
      <c r="MK13" s="220"/>
      <c r="ML13" s="220"/>
      <c r="MM13" s="220"/>
      <c r="MN13" s="220"/>
      <c r="MO13" s="220"/>
      <c r="MP13" s="220"/>
      <c r="MQ13" s="220"/>
      <c r="MR13" s="220"/>
      <c r="MS13" s="220"/>
      <c r="MT13" s="220"/>
      <c r="MU13" s="220"/>
      <c r="MV13" s="220"/>
      <c r="MW13" s="220"/>
      <c r="MX13" s="220"/>
      <c r="MY13" s="220"/>
      <c r="MZ13" s="220"/>
      <c r="NA13" s="220"/>
      <c r="NB13" s="220"/>
      <c r="NC13" s="220"/>
      <c r="ND13" s="220"/>
      <c r="NE13" s="220"/>
      <c r="NF13" s="220"/>
      <c r="NG13" s="220"/>
      <c r="NH13" s="220"/>
      <c r="NI13" s="220"/>
      <c r="NJ13" s="220"/>
      <c r="NK13" s="220"/>
      <c r="NL13" s="220"/>
      <c r="NM13" s="220"/>
      <c r="NN13" s="220"/>
      <c r="NO13" s="220"/>
      <c r="NP13" s="220"/>
      <c r="NQ13" s="220"/>
      <c r="NR13" s="220"/>
      <c r="NS13" s="220"/>
      <c r="NT13" s="220"/>
      <c r="NU13" s="220"/>
      <c r="NV13" s="220"/>
      <c r="NW13" s="220"/>
      <c r="NX13" s="220"/>
      <c r="NY13" s="220"/>
      <c r="NZ13" s="220"/>
      <c r="OA13" s="220"/>
      <c r="OB13" s="220"/>
      <c r="OC13" s="220"/>
      <c r="OD13" s="220"/>
      <c r="OE13" s="220"/>
      <c r="OF13" s="220"/>
      <c r="OG13" s="220"/>
      <c r="OH13" s="220"/>
      <c r="OI13" s="220"/>
      <c r="OJ13" s="220"/>
      <c r="OK13" s="220"/>
      <c r="OL13" s="220"/>
      <c r="OM13" s="220"/>
      <c r="ON13" s="220"/>
      <c r="OO13" s="220"/>
      <c r="OP13" s="220"/>
      <c r="OQ13" s="220"/>
      <c r="OR13" s="220"/>
      <c r="OS13" s="220"/>
      <c r="OT13" s="220"/>
      <c r="OU13" s="220"/>
      <c r="OV13" s="220"/>
      <c r="OW13" s="220"/>
      <c r="OX13" s="220"/>
      <c r="OY13" s="220"/>
      <c r="OZ13" s="220"/>
      <c r="PA13" s="220"/>
      <c r="PB13" s="220"/>
    </row>
    <row r="14" spans="1:418" s="234" customFormat="1" ht="30" customHeight="1">
      <c r="A14" s="220"/>
      <c r="B14" s="230"/>
      <c r="C14" s="278" t="str">
        <f>IF(D13="yes","If you joined Gateway before 1 July 2022, a different multiple of salary scale has been applied."," ")</f>
        <v xml:space="preserve"> </v>
      </c>
      <c r="D14" s="230"/>
      <c r="E14" s="232"/>
      <c r="F14" s="259"/>
      <c r="G14" s="242"/>
      <c r="H14" s="279" t="str">
        <f>IF(OR(D17&gt;I12,D18&gt;I13),"* Additional cover limited by maximum cover levels","")</f>
        <v/>
      </c>
      <c r="I14" s="220"/>
      <c r="J14" s="242"/>
      <c r="K14" s="280" t="s">
        <v>28</v>
      </c>
      <c r="L14" s="255">
        <f>M14/52</f>
        <v>0</v>
      </c>
      <c r="M14" s="281">
        <f>IF(I13=0,0,VLOOKUP($D$9,'D&amp;TPD-Rates'!B:R,(IF(D16=Variables!E24, 4, IF(D16=Variables!E25, 8, IF(D16=Variables!E26, 12,  0))))+IF($D$10="Female",1,0), FALSE)*I13/10000)</f>
        <v>0</v>
      </c>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c r="IQ14" s="220"/>
      <c r="IR14" s="220"/>
      <c r="IS14" s="220"/>
      <c r="IT14" s="220"/>
      <c r="IU14" s="220"/>
      <c r="IV14" s="220"/>
      <c r="IW14" s="220"/>
      <c r="IX14" s="220"/>
      <c r="IY14" s="220"/>
      <c r="IZ14" s="220"/>
      <c r="JA14" s="220"/>
      <c r="JB14" s="220"/>
      <c r="JC14" s="220"/>
      <c r="JD14" s="220"/>
      <c r="JE14" s="220"/>
      <c r="JF14" s="220"/>
      <c r="JG14" s="220"/>
      <c r="JH14" s="220"/>
      <c r="JI14" s="220"/>
      <c r="JJ14" s="220"/>
      <c r="JK14" s="220"/>
      <c r="JL14" s="220"/>
      <c r="JM14" s="220"/>
      <c r="JN14" s="220"/>
      <c r="JO14" s="220"/>
      <c r="JP14" s="220"/>
      <c r="JQ14" s="220"/>
      <c r="JR14" s="220"/>
      <c r="JS14" s="220"/>
      <c r="JT14" s="220"/>
      <c r="JU14" s="220"/>
      <c r="JV14" s="220"/>
      <c r="JW14" s="220"/>
      <c r="JX14" s="220"/>
      <c r="JY14" s="220"/>
      <c r="JZ14" s="220"/>
      <c r="KA14" s="220"/>
      <c r="KB14" s="220"/>
      <c r="KC14" s="220"/>
      <c r="KD14" s="220"/>
      <c r="KE14" s="220"/>
      <c r="KF14" s="220"/>
      <c r="KG14" s="220"/>
      <c r="KH14" s="220"/>
      <c r="KI14" s="220"/>
      <c r="KJ14" s="220"/>
      <c r="KK14" s="220"/>
      <c r="KL14" s="220"/>
      <c r="KM14" s="220"/>
      <c r="KN14" s="220"/>
      <c r="KO14" s="220"/>
      <c r="KP14" s="220"/>
      <c r="KQ14" s="220"/>
      <c r="KR14" s="220"/>
      <c r="KS14" s="220"/>
      <c r="KT14" s="220"/>
      <c r="KU14" s="220"/>
      <c r="KV14" s="220"/>
      <c r="KW14" s="220"/>
      <c r="KX14" s="220"/>
      <c r="KY14" s="220"/>
      <c r="KZ14" s="220"/>
      <c r="LA14" s="220"/>
      <c r="LB14" s="220"/>
      <c r="LC14" s="220"/>
      <c r="LD14" s="220"/>
      <c r="LE14" s="220"/>
      <c r="LF14" s="220"/>
      <c r="LG14" s="220"/>
      <c r="LH14" s="220"/>
      <c r="LI14" s="220"/>
      <c r="LJ14" s="220"/>
      <c r="LK14" s="220"/>
      <c r="LL14" s="220"/>
      <c r="LM14" s="220"/>
      <c r="LN14" s="220"/>
      <c r="LO14" s="220"/>
      <c r="LP14" s="220"/>
      <c r="LQ14" s="220"/>
      <c r="LR14" s="220"/>
      <c r="LS14" s="220"/>
      <c r="LT14" s="220"/>
      <c r="LU14" s="220"/>
      <c r="LV14" s="220"/>
      <c r="LW14" s="220"/>
      <c r="LX14" s="220"/>
      <c r="LY14" s="220"/>
      <c r="LZ14" s="220"/>
      <c r="MA14" s="220"/>
      <c r="MB14" s="220"/>
      <c r="MC14" s="220"/>
      <c r="MD14" s="220"/>
      <c r="ME14" s="220"/>
      <c r="MF14" s="220"/>
      <c r="MG14" s="220"/>
      <c r="MH14" s="220"/>
      <c r="MI14" s="220"/>
      <c r="MJ14" s="220"/>
      <c r="MK14" s="220"/>
      <c r="ML14" s="220"/>
      <c r="MM14" s="220"/>
      <c r="MN14" s="220"/>
      <c r="MO14" s="220"/>
      <c r="MP14" s="220"/>
      <c r="MQ14" s="220"/>
      <c r="MR14" s="220"/>
      <c r="MS14" s="220"/>
      <c r="MT14" s="220"/>
      <c r="MU14" s="220"/>
      <c r="MV14" s="220"/>
      <c r="MW14" s="220"/>
      <c r="MX14" s="220"/>
      <c r="MY14" s="220"/>
      <c r="MZ14" s="220"/>
      <c r="NA14" s="220"/>
      <c r="NB14" s="220"/>
      <c r="NC14" s="220"/>
      <c r="ND14" s="220"/>
      <c r="NE14" s="220"/>
      <c r="NF14" s="220"/>
      <c r="NG14" s="220"/>
      <c r="NH14" s="220"/>
      <c r="NI14" s="220"/>
      <c r="NJ14" s="220"/>
      <c r="NK14" s="220"/>
      <c r="NL14" s="220"/>
      <c r="NM14" s="220"/>
      <c r="NN14" s="220"/>
      <c r="NO14" s="220"/>
      <c r="NP14" s="220"/>
      <c r="NQ14" s="220"/>
      <c r="NR14" s="220"/>
      <c r="NS14" s="220"/>
      <c r="NT14" s="220"/>
      <c r="NU14" s="220"/>
      <c r="NV14" s="220"/>
      <c r="NW14" s="220"/>
      <c r="NX14" s="220"/>
      <c r="NY14" s="220"/>
      <c r="NZ14" s="220"/>
      <c r="OA14" s="220"/>
      <c r="OB14" s="220"/>
      <c r="OC14" s="220"/>
      <c r="OD14" s="220"/>
      <c r="OE14" s="220"/>
      <c r="OF14" s="220"/>
      <c r="OG14" s="220"/>
      <c r="OH14" s="220"/>
      <c r="OI14" s="220"/>
      <c r="OJ14" s="220"/>
      <c r="OK14" s="220"/>
      <c r="OL14" s="220"/>
      <c r="OM14" s="220"/>
      <c r="ON14" s="220"/>
      <c r="OO14" s="220"/>
      <c r="OP14" s="220"/>
      <c r="OQ14" s="220"/>
      <c r="OR14" s="220"/>
      <c r="OS14" s="220"/>
      <c r="OT14" s="220"/>
      <c r="OU14" s="220"/>
      <c r="OV14" s="220"/>
      <c r="OW14" s="220"/>
      <c r="OX14" s="220"/>
      <c r="OY14" s="220"/>
      <c r="OZ14" s="220"/>
      <c r="PA14" s="220"/>
      <c r="PB14" s="220"/>
    </row>
    <row r="15" spans="1:418" s="234" customFormat="1" ht="30" customHeight="1" thickBot="1">
      <c r="A15" s="220"/>
      <c r="B15" s="230"/>
      <c r="C15" s="282" t="s">
        <v>84</v>
      </c>
      <c r="D15" s="282"/>
      <c r="E15" s="232"/>
      <c r="F15" s="71"/>
      <c r="G15" s="242"/>
      <c r="H15" s="247" t="s">
        <v>27</v>
      </c>
      <c r="I15" s="283">
        <f>I7+I12</f>
        <v>0</v>
      </c>
      <c r="J15" s="249"/>
      <c r="K15" s="284" t="s">
        <v>31</v>
      </c>
      <c r="L15" s="285">
        <f>M15/52</f>
        <v>0</v>
      </c>
      <c r="M15" s="286">
        <f>M14+M13</f>
        <v>0</v>
      </c>
      <c r="N15" s="224"/>
      <c r="O15" s="224"/>
      <c r="P15" s="224"/>
      <c r="Q15" s="224"/>
      <c r="R15" s="224"/>
      <c r="S15" s="224"/>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c r="IQ15" s="220"/>
      <c r="IR15" s="220"/>
      <c r="IS15" s="220"/>
      <c r="IT15" s="220"/>
      <c r="IU15" s="220"/>
      <c r="IV15" s="220"/>
      <c r="IW15" s="220"/>
      <c r="IX15" s="220"/>
      <c r="IY15" s="220"/>
      <c r="IZ15" s="220"/>
      <c r="JA15" s="220"/>
      <c r="JB15" s="220"/>
      <c r="JC15" s="220"/>
      <c r="JD15" s="220"/>
      <c r="JE15" s="220"/>
      <c r="JF15" s="220"/>
      <c r="JG15" s="220"/>
      <c r="JH15" s="220"/>
      <c r="JI15" s="220"/>
      <c r="JJ15" s="220"/>
      <c r="JK15" s="220"/>
      <c r="JL15" s="220"/>
      <c r="JM15" s="220"/>
      <c r="JN15" s="220"/>
      <c r="JO15" s="220"/>
      <c r="JP15" s="220"/>
      <c r="JQ15" s="220"/>
      <c r="JR15" s="220"/>
      <c r="JS15" s="220"/>
      <c r="JT15" s="220"/>
      <c r="JU15" s="220"/>
      <c r="JV15" s="220"/>
      <c r="JW15" s="220"/>
      <c r="JX15" s="220"/>
      <c r="JY15" s="220"/>
      <c r="JZ15" s="220"/>
      <c r="KA15" s="220"/>
      <c r="KB15" s="220"/>
      <c r="KC15" s="220"/>
      <c r="KD15" s="220"/>
      <c r="KE15" s="220"/>
      <c r="KF15" s="220"/>
      <c r="KG15" s="220"/>
      <c r="KH15" s="220"/>
      <c r="KI15" s="220"/>
      <c r="KJ15" s="220"/>
      <c r="KK15" s="220"/>
      <c r="KL15" s="220"/>
      <c r="KM15" s="220"/>
      <c r="KN15" s="220"/>
      <c r="KO15" s="220"/>
      <c r="KP15" s="220"/>
      <c r="KQ15" s="220"/>
      <c r="KR15" s="220"/>
      <c r="KS15" s="220"/>
      <c r="KT15" s="220"/>
      <c r="KU15" s="220"/>
      <c r="KV15" s="220"/>
      <c r="KW15" s="220"/>
      <c r="KX15" s="220"/>
      <c r="KY15" s="220"/>
      <c r="KZ15" s="220"/>
      <c r="LA15" s="220"/>
      <c r="LB15" s="220"/>
      <c r="LC15" s="220"/>
      <c r="LD15" s="220"/>
      <c r="LE15" s="220"/>
      <c r="LF15" s="220"/>
      <c r="LG15" s="220"/>
      <c r="LH15" s="220"/>
      <c r="LI15" s="220"/>
      <c r="LJ15" s="220"/>
      <c r="LK15" s="220"/>
      <c r="LL15" s="220"/>
      <c r="LM15" s="220"/>
      <c r="LN15" s="220"/>
      <c r="LO15" s="220"/>
      <c r="LP15" s="220"/>
      <c r="LQ15" s="220"/>
      <c r="LR15" s="220"/>
      <c r="LS15" s="220"/>
      <c r="LT15" s="220"/>
      <c r="LU15" s="220"/>
      <c r="LV15" s="220"/>
      <c r="LW15" s="220"/>
      <c r="LX15" s="220"/>
      <c r="LY15" s="220"/>
      <c r="LZ15" s="220"/>
      <c r="MA15" s="220"/>
      <c r="MB15" s="220"/>
      <c r="MC15" s="220"/>
      <c r="MD15" s="220"/>
      <c r="ME15" s="220"/>
      <c r="MF15" s="220"/>
      <c r="MG15" s="220"/>
      <c r="MH15" s="220"/>
      <c r="MI15" s="220"/>
      <c r="MJ15" s="220"/>
      <c r="MK15" s="220"/>
      <c r="ML15" s="220"/>
      <c r="MM15" s="220"/>
      <c r="MN15" s="220"/>
      <c r="MO15" s="220"/>
      <c r="MP15" s="220"/>
      <c r="MQ15" s="220"/>
      <c r="MR15" s="220"/>
      <c r="MS15" s="220"/>
      <c r="MT15" s="220"/>
      <c r="MU15" s="220"/>
      <c r="MV15" s="220"/>
      <c r="MW15" s="220"/>
      <c r="MX15" s="220"/>
      <c r="MY15" s="220"/>
      <c r="MZ15" s="220"/>
      <c r="NA15" s="220"/>
      <c r="NB15" s="220"/>
      <c r="NC15" s="220"/>
      <c r="ND15" s="220"/>
      <c r="NE15" s="220"/>
      <c r="NF15" s="220"/>
      <c r="NG15" s="220"/>
      <c r="NH15" s="220"/>
      <c r="NI15" s="220"/>
      <c r="NJ15" s="220"/>
      <c r="NK15" s="220"/>
      <c r="NL15" s="220"/>
      <c r="NM15" s="220"/>
      <c r="NN15" s="220"/>
      <c r="NO15" s="220"/>
      <c r="NP15" s="220"/>
      <c r="NQ15" s="220"/>
      <c r="NR15" s="220"/>
      <c r="NS15" s="220"/>
      <c r="NT15" s="220"/>
      <c r="NU15" s="220"/>
      <c r="NV15" s="220"/>
      <c r="NW15" s="220"/>
      <c r="NX15" s="220"/>
      <c r="NY15" s="220"/>
      <c r="NZ15" s="220"/>
      <c r="OA15" s="220"/>
      <c r="OB15" s="220"/>
      <c r="OC15" s="220"/>
      <c r="OD15" s="220"/>
      <c r="OE15" s="220"/>
      <c r="OF15" s="220"/>
      <c r="OG15" s="220"/>
      <c r="OH15" s="220"/>
      <c r="OI15" s="220"/>
      <c r="OJ15" s="220"/>
      <c r="OK15" s="220"/>
      <c r="OL15" s="220"/>
      <c r="OM15" s="220"/>
      <c r="ON15" s="220"/>
      <c r="OO15" s="220"/>
      <c r="OP15" s="220"/>
      <c r="OQ15" s="220"/>
      <c r="OR15" s="220"/>
      <c r="OS15" s="220"/>
      <c r="OT15" s="220"/>
      <c r="OU15" s="220"/>
      <c r="OV15" s="220"/>
      <c r="OW15" s="220"/>
      <c r="OX15" s="220"/>
      <c r="OY15" s="220"/>
      <c r="OZ15" s="220"/>
      <c r="PA15" s="220"/>
      <c r="PB15" s="220"/>
    </row>
    <row r="16" spans="1:418" s="234" customFormat="1" ht="30" customHeight="1" thickBot="1">
      <c r="A16" s="220"/>
      <c r="B16" s="230"/>
      <c r="C16" s="244" t="s">
        <v>97</v>
      </c>
      <c r="D16" s="145"/>
      <c r="E16" s="245"/>
      <c r="F16" s="287"/>
      <c r="G16" s="272"/>
      <c r="H16" s="264" t="s">
        <v>30</v>
      </c>
      <c r="I16" s="288">
        <f>I8+I13</f>
        <v>0</v>
      </c>
      <c r="J16" s="271"/>
      <c r="K16" s="242"/>
      <c r="L16" s="271"/>
      <c r="M16" s="271"/>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c r="IQ16" s="220"/>
      <c r="IR16" s="220"/>
      <c r="IS16" s="220"/>
      <c r="IT16" s="220"/>
      <c r="IU16" s="220"/>
      <c r="IV16" s="220"/>
      <c r="IW16" s="220"/>
      <c r="IX16" s="220"/>
      <c r="IY16" s="220"/>
      <c r="IZ16" s="220"/>
      <c r="JA16" s="220"/>
      <c r="JB16" s="220"/>
      <c r="JC16" s="220"/>
      <c r="JD16" s="220"/>
      <c r="JE16" s="220"/>
      <c r="JF16" s="220"/>
      <c r="JG16" s="220"/>
      <c r="JH16" s="220"/>
      <c r="JI16" s="220"/>
      <c r="JJ16" s="220"/>
      <c r="JK16" s="220"/>
      <c r="JL16" s="220"/>
      <c r="JM16" s="220"/>
      <c r="JN16" s="220"/>
      <c r="JO16" s="220"/>
      <c r="JP16" s="220"/>
      <c r="JQ16" s="220"/>
      <c r="JR16" s="220"/>
      <c r="JS16" s="220"/>
      <c r="JT16" s="220"/>
      <c r="JU16" s="220"/>
      <c r="JV16" s="220"/>
      <c r="JW16" s="220"/>
      <c r="JX16" s="220"/>
      <c r="JY16" s="220"/>
      <c r="JZ16" s="220"/>
      <c r="KA16" s="220"/>
      <c r="KB16" s="220"/>
      <c r="KC16" s="220"/>
      <c r="KD16" s="220"/>
      <c r="KE16" s="220"/>
      <c r="KF16" s="220"/>
      <c r="KG16" s="220"/>
      <c r="KH16" s="220"/>
      <c r="KI16" s="220"/>
      <c r="KJ16" s="220"/>
      <c r="KK16" s="220"/>
      <c r="KL16" s="220"/>
      <c r="KM16" s="220"/>
      <c r="KN16" s="220"/>
      <c r="KO16" s="220"/>
      <c r="KP16" s="220"/>
      <c r="KQ16" s="220"/>
      <c r="KR16" s="220"/>
      <c r="KS16" s="220"/>
      <c r="KT16" s="220"/>
      <c r="KU16" s="220"/>
      <c r="KV16" s="220"/>
      <c r="KW16" s="220"/>
      <c r="KX16" s="220"/>
      <c r="KY16" s="220"/>
      <c r="KZ16" s="220"/>
      <c r="LA16" s="220"/>
      <c r="LB16" s="220"/>
      <c r="LC16" s="220"/>
      <c r="LD16" s="220"/>
      <c r="LE16" s="220"/>
      <c r="LF16" s="220"/>
      <c r="LG16" s="220"/>
      <c r="LH16" s="220"/>
      <c r="LI16" s="220"/>
      <c r="LJ16" s="220"/>
      <c r="LK16" s="220"/>
      <c r="LL16" s="220"/>
      <c r="LM16" s="220"/>
      <c r="LN16" s="220"/>
      <c r="LO16" s="220"/>
      <c r="LP16" s="220"/>
      <c r="LQ16" s="220"/>
      <c r="LR16" s="220"/>
      <c r="LS16" s="220"/>
      <c r="LT16" s="220"/>
      <c r="LU16" s="220"/>
      <c r="LV16" s="220"/>
      <c r="LW16" s="220"/>
      <c r="LX16" s="220"/>
      <c r="LY16" s="220"/>
      <c r="LZ16" s="220"/>
      <c r="MA16" s="220"/>
      <c r="MB16" s="220"/>
      <c r="MC16" s="220"/>
      <c r="MD16" s="220"/>
      <c r="ME16" s="220"/>
      <c r="MF16" s="220"/>
      <c r="MG16" s="220"/>
      <c r="MH16" s="220"/>
      <c r="MI16" s="220"/>
      <c r="MJ16" s="220"/>
      <c r="MK16" s="220"/>
      <c r="ML16" s="220"/>
      <c r="MM16" s="220"/>
      <c r="MN16" s="220"/>
      <c r="MO16" s="220"/>
      <c r="MP16" s="220"/>
      <c r="MQ16" s="220"/>
      <c r="MR16" s="220"/>
      <c r="MS16" s="220"/>
      <c r="MT16" s="220"/>
      <c r="MU16" s="220"/>
      <c r="MV16" s="220"/>
      <c r="MW16" s="220"/>
      <c r="MX16" s="220"/>
      <c r="MY16" s="220"/>
      <c r="MZ16" s="220"/>
      <c r="NA16" s="220"/>
      <c r="NB16" s="220"/>
      <c r="NC16" s="220"/>
      <c r="ND16" s="220"/>
      <c r="NE16" s="220"/>
      <c r="NF16" s="220"/>
      <c r="NG16" s="220"/>
      <c r="NH16" s="220"/>
      <c r="NI16" s="220"/>
      <c r="NJ16" s="220"/>
      <c r="NK16" s="220"/>
      <c r="NL16" s="220"/>
      <c r="NM16" s="220"/>
      <c r="NN16" s="220"/>
      <c r="NO16" s="220"/>
      <c r="NP16" s="220"/>
      <c r="NQ16" s="220"/>
      <c r="NR16" s="220"/>
      <c r="NS16" s="220"/>
      <c r="NT16" s="220"/>
      <c r="NU16" s="220"/>
      <c r="NV16" s="220"/>
      <c r="NW16" s="220"/>
      <c r="NX16" s="220"/>
      <c r="NY16" s="220"/>
      <c r="NZ16" s="220"/>
      <c r="OA16" s="220"/>
      <c r="OB16" s="220"/>
      <c r="OC16" s="220"/>
      <c r="OD16" s="220"/>
      <c r="OE16" s="220"/>
      <c r="OF16" s="220"/>
      <c r="OG16" s="220"/>
      <c r="OH16" s="220"/>
      <c r="OI16" s="220"/>
      <c r="OJ16" s="220"/>
      <c r="OK16" s="220"/>
      <c r="OL16" s="220"/>
      <c r="OM16" s="220"/>
      <c r="ON16" s="220"/>
      <c r="OO16" s="220"/>
      <c r="OP16" s="220"/>
      <c r="OQ16" s="220"/>
      <c r="OR16" s="220"/>
      <c r="OS16" s="220"/>
      <c r="OT16" s="220"/>
      <c r="OU16" s="220"/>
      <c r="OV16" s="220"/>
      <c r="OW16" s="220"/>
      <c r="OX16" s="220"/>
      <c r="OY16" s="220"/>
      <c r="OZ16" s="220"/>
      <c r="PA16" s="220"/>
      <c r="PB16" s="220"/>
    </row>
    <row r="17" spans="1:418" s="234" customFormat="1" ht="30" customHeight="1" thickBot="1">
      <c r="A17" s="220"/>
      <c r="B17" s="230"/>
      <c r="C17" s="289" t="s">
        <v>19</v>
      </c>
      <c r="D17" s="113"/>
      <c r="E17" s="290"/>
      <c r="F17" s="287"/>
      <c r="G17" s="272"/>
      <c r="H17" s="220"/>
      <c r="I17" s="220"/>
      <c r="J17" s="291"/>
      <c r="K17" s="247" t="s">
        <v>35</v>
      </c>
      <c r="L17" s="250">
        <f>M17/52</f>
        <v>0</v>
      </c>
      <c r="M17" s="283">
        <f>M9</f>
        <v>0</v>
      </c>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c r="IV17" s="220"/>
      <c r="IW17" s="220"/>
      <c r="IX17" s="220"/>
      <c r="IY17" s="220"/>
      <c r="IZ17" s="220"/>
      <c r="JA17" s="220"/>
      <c r="JB17" s="220"/>
      <c r="JC17" s="220"/>
      <c r="JD17" s="220"/>
      <c r="JE17" s="220"/>
      <c r="JF17" s="220"/>
      <c r="JG17" s="220"/>
      <c r="JH17" s="220"/>
      <c r="JI17" s="220"/>
      <c r="JJ17" s="220"/>
      <c r="JK17" s="220"/>
      <c r="JL17" s="220"/>
      <c r="JM17" s="220"/>
      <c r="JN17" s="220"/>
      <c r="JO17" s="220"/>
      <c r="JP17" s="220"/>
      <c r="JQ17" s="220"/>
      <c r="JR17" s="220"/>
      <c r="JS17" s="220"/>
      <c r="JT17" s="220"/>
      <c r="JU17" s="220"/>
      <c r="JV17" s="220"/>
      <c r="JW17" s="220"/>
      <c r="JX17" s="220"/>
      <c r="JY17" s="220"/>
      <c r="JZ17" s="220"/>
      <c r="KA17" s="220"/>
      <c r="KB17" s="220"/>
      <c r="KC17" s="220"/>
      <c r="KD17" s="220"/>
      <c r="KE17" s="220"/>
      <c r="KF17" s="220"/>
      <c r="KG17" s="220"/>
      <c r="KH17" s="220"/>
      <c r="KI17" s="220"/>
      <c r="KJ17" s="220"/>
      <c r="KK17" s="220"/>
      <c r="KL17" s="220"/>
      <c r="KM17" s="220"/>
      <c r="KN17" s="220"/>
      <c r="KO17" s="220"/>
      <c r="KP17" s="220"/>
      <c r="KQ17" s="220"/>
      <c r="KR17" s="220"/>
      <c r="KS17" s="220"/>
      <c r="KT17" s="220"/>
      <c r="KU17" s="220"/>
      <c r="KV17" s="220"/>
      <c r="KW17" s="220"/>
      <c r="KX17" s="220"/>
      <c r="KY17" s="220"/>
      <c r="KZ17" s="220"/>
      <c r="LA17" s="220"/>
      <c r="LB17" s="220"/>
      <c r="LC17" s="220"/>
      <c r="LD17" s="220"/>
      <c r="LE17" s="220"/>
      <c r="LF17" s="220"/>
      <c r="LG17" s="220"/>
      <c r="LH17" s="220"/>
      <c r="LI17" s="220"/>
      <c r="LJ17" s="220"/>
      <c r="LK17" s="220"/>
      <c r="LL17" s="220"/>
      <c r="LM17" s="220"/>
      <c r="LN17" s="220"/>
      <c r="LO17" s="220"/>
      <c r="LP17" s="220"/>
      <c r="LQ17" s="220"/>
      <c r="LR17" s="220"/>
      <c r="LS17" s="220"/>
      <c r="LT17" s="220"/>
      <c r="LU17" s="220"/>
      <c r="LV17" s="220"/>
      <c r="LW17" s="220"/>
      <c r="LX17" s="220"/>
      <c r="LY17" s="220"/>
      <c r="LZ17" s="220"/>
      <c r="MA17" s="220"/>
      <c r="MB17" s="220"/>
      <c r="MC17" s="220"/>
      <c r="MD17" s="220"/>
      <c r="ME17" s="220"/>
      <c r="MF17" s="220"/>
      <c r="MG17" s="220"/>
      <c r="MH17" s="220"/>
      <c r="MI17" s="220"/>
      <c r="MJ17" s="220"/>
      <c r="MK17" s="220"/>
      <c r="ML17" s="220"/>
      <c r="MM17" s="220"/>
      <c r="MN17" s="220"/>
      <c r="MO17" s="220"/>
      <c r="MP17" s="220"/>
      <c r="MQ17" s="220"/>
      <c r="MR17" s="220"/>
      <c r="MS17" s="220"/>
      <c r="MT17" s="220"/>
      <c r="MU17" s="220"/>
      <c r="MV17" s="220"/>
      <c r="MW17" s="220"/>
      <c r="MX17" s="220"/>
      <c r="MY17" s="220"/>
      <c r="MZ17" s="220"/>
      <c r="NA17" s="220"/>
      <c r="NB17" s="220"/>
      <c r="NC17" s="220"/>
      <c r="ND17" s="220"/>
      <c r="NE17" s="220"/>
      <c r="NF17" s="220"/>
      <c r="NG17" s="220"/>
      <c r="NH17" s="220"/>
      <c r="NI17" s="220"/>
      <c r="NJ17" s="220"/>
      <c r="NK17" s="220"/>
      <c r="NL17" s="220"/>
      <c r="NM17" s="220"/>
      <c r="NN17" s="220"/>
      <c r="NO17" s="220"/>
      <c r="NP17" s="220"/>
      <c r="NQ17" s="220"/>
      <c r="NR17" s="220"/>
      <c r="NS17" s="220"/>
      <c r="NT17" s="220"/>
      <c r="NU17" s="220"/>
      <c r="NV17" s="220"/>
      <c r="NW17" s="220"/>
      <c r="NX17" s="220"/>
      <c r="NY17" s="220"/>
      <c r="NZ17" s="220"/>
      <c r="OA17" s="220"/>
      <c r="OB17" s="220"/>
      <c r="OC17" s="220"/>
      <c r="OD17" s="220"/>
      <c r="OE17" s="220"/>
      <c r="OF17" s="220"/>
      <c r="OG17" s="220"/>
      <c r="OH17" s="220"/>
      <c r="OI17" s="220"/>
      <c r="OJ17" s="220"/>
      <c r="OK17" s="220"/>
      <c r="OL17" s="220"/>
      <c r="OM17" s="220"/>
      <c r="ON17" s="220"/>
      <c r="OO17" s="220"/>
      <c r="OP17" s="220"/>
      <c r="OQ17" s="220"/>
      <c r="OR17" s="220"/>
      <c r="OS17" s="220"/>
      <c r="OT17" s="220"/>
      <c r="OU17" s="220"/>
      <c r="OV17" s="220"/>
      <c r="OW17" s="220"/>
      <c r="OX17" s="220"/>
      <c r="OY17" s="220"/>
      <c r="OZ17" s="220"/>
      <c r="PA17" s="220"/>
      <c r="PB17" s="220"/>
    </row>
    <row r="18" spans="1:418" s="234" customFormat="1" ht="34.5" customHeight="1" thickBot="1">
      <c r="A18" s="220"/>
      <c r="B18" s="287"/>
      <c r="C18" s="289" t="s">
        <v>23</v>
      </c>
      <c r="D18" s="113"/>
      <c r="E18" s="290"/>
      <c r="F18" s="287"/>
      <c r="G18" s="271"/>
      <c r="H18" s="247" t="s">
        <v>34</v>
      </c>
      <c r="I18" s="292">
        <f>L20</f>
        <v>0</v>
      </c>
      <c r="J18" s="291"/>
      <c r="K18" s="253" t="s">
        <v>37</v>
      </c>
      <c r="L18" s="255">
        <f>M18/52</f>
        <v>0</v>
      </c>
      <c r="M18" s="293">
        <f>M7+M13</f>
        <v>0</v>
      </c>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c r="IV18" s="220"/>
      <c r="IW18" s="220"/>
      <c r="IX18" s="220"/>
      <c r="IY18" s="220"/>
      <c r="IZ18" s="220"/>
      <c r="JA18" s="220"/>
      <c r="JB18" s="220"/>
      <c r="JC18" s="220"/>
      <c r="JD18" s="220"/>
      <c r="JE18" s="220"/>
      <c r="JF18" s="220"/>
      <c r="JG18" s="220"/>
      <c r="JH18" s="220"/>
      <c r="JI18" s="220"/>
      <c r="JJ18" s="220"/>
      <c r="JK18" s="220"/>
      <c r="JL18" s="220"/>
      <c r="JM18" s="220"/>
      <c r="JN18" s="220"/>
      <c r="JO18" s="220"/>
      <c r="JP18" s="220"/>
      <c r="JQ18" s="220"/>
      <c r="JR18" s="220"/>
      <c r="JS18" s="220"/>
      <c r="JT18" s="220"/>
      <c r="JU18" s="220"/>
      <c r="JV18" s="220"/>
      <c r="JW18" s="220"/>
      <c r="JX18" s="220"/>
      <c r="JY18" s="220"/>
      <c r="JZ18" s="220"/>
      <c r="KA18" s="220"/>
      <c r="KB18" s="220"/>
      <c r="KC18" s="220"/>
      <c r="KD18" s="220"/>
      <c r="KE18" s="220"/>
      <c r="KF18" s="220"/>
      <c r="KG18" s="220"/>
      <c r="KH18" s="220"/>
      <c r="KI18" s="220"/>
      <c r="KJ18" s="220"/>
      <c r="KK18" s="220"/>
      <c r="KL18" s="220"/>
      <c r="KM18" s="220"/>
      <c r="KN18" s="220"/>
      <c r="KO18" s="220"/>
      <c r="KP18" s="220"/>
      <c r="KQ18" s="220"/>
      <c r="KR18" s="220"/>
      <c r="KS18" s="220"/>
      <c r="KT18" s="220"/>
      <c r="KU18" s="220"/>
      <c r="KV18" s="220"/>
      <c r="KW18" s="220"/>
      <c r="KX18" s="220"/>
      <c r="KY18" s="220"/>
      <c r="KZ18" s="220"/>
      <c r="LA18" s="220"/>
      <c r="LB18" s="220"/>
      <c r="LC18" s="220"/>
      <c r="LD18" s="220"/>
      <c r="LE18" s="220"/>
      <c r="LF18" s="220"/>
      <c r="LG18" s="220"/>
      <c r="LH18" s="220"/>
      <c r="LI18" s="220"/>
      <c r="LJ18" s="220"/>
      <c r="LK18" s="220"/>
      <c r="LL18" s="220"/>
      <c r="LM18" s="220"/>
      <c r="LN18" s="220"/>
      <c r="LO18" s="220"/>
      <c r="LP18" s="220"/>
      <c r="LQ18" s="220"/>
      <c r="LR18" s="220"/>
      <c r="LS18" s="220"/>
      <c r="LT18" s="220"/>
      <c r="LU18" s="220"/>
      <c r="LV18" s="220"/>
      <c r="LW18" s="220"/>
      <c r="LX18" s="220"/>
      <c r="LY18" s="220"/>
      <c r="LZ18" s="220"/>
      <c r="MA18" s="220"/>
      <c r="MB18" s="220"/>
      <c r="MC18" s="220"/>
      <c r="MD18" s="220"/>
      <c r="ME18" s="220"/>
      <c r="MF18" s="220"/>
      <c r="MG18" s="220"/>
      <c r="MH18" s="220"/>
      <c r="MI18" s="220"/>
      <c r="MJ18" s="220"/>
      <c r="MK18" s="220"/>
      <c r="ML18" s="220"/>
      <c r="MM18" s="220"/>
      <c r="MN18" s="220"/>
      <c r="MO18" s="220"/>
      <c r="MP18" s="220"/>
      <c r="MQ18" s="220"/>
      <c r="MR18" s="220"/>
      <c r="MS18" s="220"/>
      <c r="MT18" s="220"/>
      <c r="MU18" s="220"/>
      <c r="MV18" s="220"/>
      <c r="MW18" s="220"/>
      <c r="MX18" s="220"/>
      <c r="MY18" s="220"/>
      <c r="MZ18" s="220"/>
      <c r="NA18" s="220"/>
      <c r="NB18" s="220"/>
      <c r="NC18" s="220"/>
      <c r="ND18" s="220"/>
      <c r="NE18" s="220"/>
      <c r="NF18" s="220"/>
      <c r="NG18" s="220"/>
      <c r="NH18" s="220"/>
      <c r="NI18" s="220"/>
      <c r="NJ18" s="220"/>
      <c r="NK18" s="220"/>
      <c r="NL18" s="220"/>
      <c r="NM18" s="220"/>
      <c r="NN18" s="220"/>
      <c r="NO18" s="220"/>
      <c r="NP18" s="220"/>
      <c r="NQ18" s="220"/>
      <c r="NR18" s="220"/>
      <c r="NS18" s="220"/>
      <c r="NT18" s="220"/>
      <c r="NU18" s="220"/>
      <c r="NV18" s="220"/>
      <c r="NW18" s="220"/>
      <c r="NX18" s="220"/>
      <c r="NY18" s="220"/>
      <c r="NZ18" s="220"/>
      <c r="OA18" s="220"/>
      <c r="OB18" s="220"/>
      <c r="OC18" s="220"/>
      <c r="OD18" s="220"/>
      <c r="OE18" s="220"/>
      <c r="OF18" s="220"/>
      <c r="OG18" s="220"/>
      <c r="OH18" s="220"/>
      <c r="OI18" s="220"/>
      <c r="OJ18" s="220"/>
      <c r="OK18" s="220"/>
      <c r="OL18" s="220"/>
      <c r="OM18" s="220"/>
      <c r="ON18" s="220"/>
      <c r="OO18" s="220"/>
      <c r="OP18" s="220"/>
      <c r="OQ18" s="220"/>
      <c r="OR18" s="220"/>
      <c r="OS18" s="220"/>
      <c r="OT18" s="220"/>
      <c r="OU18" s="220"/>
      <c r="OV18" s="220"/>
      <c r="OW18" s="220"/>
      <c r="OX18" s="220"/>
      <c r="OY18" s="220"/>
      <c r="OZ18" s="220"/>
      <c r="PA18" s="220"/>
      <c r="PB18" s="220"/>
    </row>
    <row r="19" spans="1:418" s="234" customFormat="1" ht="34.5" customHeight="1" thickBot="1">
      <c r="A19" s="220"/>
      <c r="B19" s="287"/>
      <c r="C19" s="294" t="str">
        <f>IF(D18&gt;D17,"Additional TPD cover cannot be higher than Additional Death cover","")</f>
        <v/>
      </c>
      <c r="D19" s="295"/>
      <c r="E19" s="232"/>
      <c r="F19" s="287"/>
      <c r="G19" s="271"/>
      <c r="H19" s="264" t="s">
        <v>36</v>
      </c>
      <c r="I19" s="296">
        <f>M20</f>
        <v>0</v>
      </c>
      <c r="J19" s="291"/>
      <c r="K19" s="247" t="s">
        <v>38</v>
      </c>
      <c r="L19" s="250">
        <f>M19/52</f>
        <v>0</v>
      </c>
      <c r="M19" s="283">
        <f>M8+M14</f>
        <v>0</v>
      </c>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c r="IQ19" s="220"/>
      <c r="IR19" s="220"/>
      <c r="IS19" s="220"/>
      <c r="IT19" s="220"/>
      <c r="IU19" s="220"/>
      <c r="IV19" s="220"/>
      <c r="IW19" s="220"/>
      <c r="IX19" s="220"/>
      <c r="IY19" s="220"/>
      <c r="IZ19" s="220"/>
      <c r="JA19" s="220"/>
      <c r="JB19" s="220"/>
      <c r="JC19" s="220"/>
      <c r="JD19" s="220"/>
      <c r="JE19" s="220"/>
      <c r="JF19" s="220"/>
      <c r="JG19" s="220"/>
      <c r="JH19" s="220"/>
      <c r="JI19" s="220"/>
      <c r="JJ19" s="220"/>
      <c r="JK19" s="220"/>
      <c r="JL19" s="220"/>
      <c r="JM19" s="220"/>
      <c r="JN19" s="220"/>
      <c r="JO19" s="220"/>
      <c r="JP19" s="220"/>
      <c r="JQ19" s="220"/>
      <c r="JR19" s="220"/>
      <c r="JS19" s="220"/>
      <c r="JT19" s="220"/>
      <c r="JU19" s="220"/>
      <c r="JV19" s="220"/>
      <c r="JW19" s="220"/>
      <c r="JX19" s="220"/>
      <c r="JY19" s="220"/>
      <c r="JZ19" s="220"/>
      <c r="KA19" s="220"/>
      <c r="KB19" s="220"/>
      <c r="KC19" s="220"/>
      <c r="KD19" s="220"/>
      <c r="KE19" s="220"/>
      <c r="KF19" s="220"/>
      <c r="KG19" s="220"/>
      <c r="KH19" s="220"/>
      <c r="KI19" s="220"/>
      <c r="KJ19" s="220"/>
      <c r="KK19" s="220"/>
      <c r="KL19" s="220"/>
      <c r="KM19" s="220"/>
      <c r="KN19" s="220"/>
      <c r="KO19" s="220"/>
      <c r="KP19" s="220"/>
      <c r="KQ19" s="220"/>
      <c r="KR19" s="220"/>
      <c r="KS19" s="220"/>
      <c r="KT19" s="220"/>
      <c r="KU19" s="220"/>
      <c r="KV19" s="220"/>
      <c r="KW19" s="220"/>
      <c r="KX19" s="220"/>
      <c r="KY19" s="220"/>
      <c r="KZ19" s="220"/>
      <c r="LA19" s="220"/>
      <c r="LB19" s="220"/>
      <c r="LC19" s="220"/>
      <c r="LD19" s="220"/>
      <c r="LE19" s="220"/>
      <c r="LF19" s="220"/>
      <c r="LG19" s="220"/>
      <c r="LH19" s="220"/>
      <c r="LI19" s="220"/>
      <c r="LJ19" s="220"/>
      <c r="LK19" s="220"/>
      <c r="LL19" s="220"/>
      <c r="LM19" s="220"/>
      <c r="LN19" s="220"/>
      <c r="LO19" s="220"/>
      <c r="LP19" s="220"/>
      <c r="LQ19" s="220"/>
      <c r="LR19" s="220"/>
      <c r="LS19" s="220"/>
      <c r="LT19" s="220"/>
      <c r="LU19" s="220"/>
      <c r="LV19" s="220"/>
      <c r="LW19" s="220"/>
      <c r="LX19" s="220"/>
      <c r="LY19" s="220"/>
      <c r="LZ19" s="220"/>
      <c r="MA19" s="220"/>
      <c r="MB19" s="220"/>
      <c r="MC19" s="220"/>
      <c r="MD19" s="220"/>
      <c r="ME19" s="220"/>
      <c r="MF19" s="220"/>
      <c r="MG19" s="220"/>
      <c r="MH19" s="220"/>
      <c r="MI19" s="220"/>
      <c r="MJ19" s="220"/>
      <c r="MK19" s="220"/>
      <c r="ML19" s="220"/>
      <c r="MM19" s="220"/>
      <c r="MN19" s="220"/>
      <c r="MO19" s="220"/>
      <c r="MP19" s="220"/>
      <c r="MQ19" s="220"/>
      <c r="MR19" s="220"/>
      <c r="MS19" s="220"/>
      <c r="MT19" s="220"/>
      <c r="MU19" s="220"/>
      <c r="MV19" s="220"/>
      <c r="MW19" s="220"/>
      <c r="MX19" s="220"/>
      <c r="MY19" s="220"/>
      <c r="MZ19" s="220"/>
      <c r="NA19" s="220"/>
      <c r="NB19" s="220"/>
      <c r="NC19" s="220"/>
      <c r="ND19" s="220"/>
      <c r="NE19" s="220"/>
      <c r="NF19" s="220"/>
      <c r="NG19" s="220"/>
      <c r="NH19" s="220"/>
      <c r="NI19" s="220"/>
      <c r="NJ19" s="220"/>
      <c r="NK19" s="220"/>
      <c r="NL19" s="220"/>
      <c r="NM19" s="220"/>
      <c r="NN19" s="220"/>
      <c r="NO19" s="220"/>
      <c r="NP19" s="220"/>
      <c r="NQ19" s="220"/>
      <c r="NR19" s="220"/>
      <c r="NS19" s="220"/>
      <c r="NT19" s="220"/>
      <c r="NU19" s="220"/>
      <c r="NV19" s="220"/>
      <c r="NW19" s="220"/>
      <c r="NX19" s="220"/>
      <c r="NY19" s="220"/>
      <c r="NZ19" s="220"/>
      <c r="OA19" s="220"/>
      <c r="OB19" s="220"/>
      <c r="OC19" s="220"/>
      <c r="OD19" s="220"/>
      <c r="OE19" s="220"/>
      <c r="OF19" s="220"/>
      <c r="OG19" s="220"/>
      <c r="OH19" s="220"/>
      <c r="OI19" s="220"/>
      <c r="OJ19" s="220"/>
      <c r="OK19" s="220"/>
      <c r="OL19" s="220"/>
      <c r="OM19" s="220"/>
      <c r="ON19" s="220"/>
      <c r="OO19" s="220"/>
      <c r="OP19" s="220"/>
      <c r="OQ19" s="220"/>
      <c r="OR19" s="220"/>
      <c r="OS19" s="220"/>
      <c r="OT19" s="220"/>
      <c r="OU19" s="220"/>
      <c r="OV19" s="220"/>
      <c r="OW19" s="220"/>
      <c r="OX19" s="220"/>
      <c r="OY19" s="220"/>
      <c r="OZ19" s="220"/>
      <c r="PA19" s="220"/>
      <c r="PB19" s="220"/>
    </row>
    <row r="20" spans="1:418" s="234" customFormat="1" ht="30" customHeight="1" thickBot="1">
      <c r="A20" s="220"/>
      <c r="B20" s="295"/>
      <c r="C20" s="297" t="str">
        <f>IF(D18&gt;0,CONCATENATE("From age 61, Additional TPD cover reduced annually by ",Variables!B26,"% of your insured benefit at age 60, until your ",Variables!B31,"th birthday when cover ceases. ", IF(D9&gt;60, CONCATENATE("If your Additional TPD cover commences when you are over the age of 60, the rate of reduction will be greater than ",Variables!B26,"%.", ""),"")),"")</f>
        <v/>
      </c>
      <c r="D20" s="297"/>
      <c r="E20" s="295"/>
      <c r="F20" s="295"/>
      <c r="G20" s="249"/>
      <c r="H20" s="298" t="str">
        <f>Variables!H19</f>
        <v>1.  Income Protection cover provides you with a replacement income of up to 75% of your Pre-Disability Income (less Offsets), after a Waiting Period of 90 days, for up to 2 years if you are unable to work due to injury or illness.</v>
      </c>
      <c r="I20" s="299"/>
      <c r="J20" s="291"/>
      <c r="K20" s="264" t="s">
        <v>39</v>
      </c>
      <c r="L20" s="265">
        <f>M20/52</f>
        <v>0</v>
      </c>
      <c r="M20" s="288">
        <f>M17+M18+M19</f>
        <v>0</v>
      </c>
      <c r="N20" s="300"/>
      <c r="O20" s="300"/>
      <c r="P20" s="300"/>
      <c r="Q20" s="300"/>
      <c r="R20" s="300"/>
      <c r="S20" s="30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c r="IQ20" s="220"/>
      <c r="IR20" s="220"/>
      <c r="IS20" s="220"/>
      <c r="IT20" s="220"/>
      <c r="IU20" s="220"/>
      <c r="IV20" s="220"/>
      <c r="IW20" s="220"/>
      <c r="IX20" s="220"/>
      <c r="IY20" s="220"/>
      <c r="IZ20" s="220"/>
      <c r="JA20" s="220"/>
      <c r="JB20" s="220"/>
      <c r="JC20" s="220"/>
      <c r="JD20" s="220"/>
      <c r="JE20" s="220"/>
      <c r="JF20" s="220"/>
      <c r="JG20" s="220"/>
      <c r="JH20" s="220"/>
      <c r="JI20" s="220"/>
      <c r="JJ20" s="220"/>
      <c r="JK20" s="220"/>
      <c r="JL20" s="220"/>
      <c r="JM20" s="220"/>
      <c r="JN20" s="220"/>
      <c r="JO20" s="220"/>
      <c r="JP20" s="220"/>
      <c r="JQ20" s="220"/>
      <c r="JR20" s="220"/>
      <c r="JS20" s="220"/>
      <c r="JT20" s="220"/>
      <c r="JU20" s="220"/>
      <c r="JV20" s="220"/>
      <c r="JW20" s="220"/>
      <c r="JX20" s="220"/>
      <c r="JY20" s="220"/>
      <c r="JZ20" s="220"/>
      <c r="KA20" s="220"/>
      <c r="KB20" s="220"/>
      <c r="KC20" s="220"/>
      <c r="KD20" s="220"/>
      <c r="KE20" s="220"/>
      <c r="KF20" s="220"/>
      <c r="KG20" s="220"/>
      <c r="KH20" s="220"/>
      <c r="KI20" s="220"/>
      <c r="KJ20" s="220"/>
      <c r="KK20" s="220"/>
      <c r="KL20" s="220"/>
      <c r="KM20" s="220"/>
      <c r="KN20" s="220"/>
      <c r="KO20" s="220"/>
      <c r="KP20" s="220"/>
      <c r="KQ20" s="220"/>
      <c r="KR20" s="220"/>
      <c r="KS20" s="220"/>
      <c r="KT20" s="220"/>
      <c r="KU20" s="220"/>
      <c r="KV20" s="220"/>
      <c r="KW20" s="220"/>
      <c r="KX20" s="220"/>
      <c r="KY20" s="220"/>
      <c r="KZ20" s="220"/>
      <c r="LA20" s="220"/>
      <c r="LB20" s="220"/>
      <c r="LC20" s="220"/>
      <c r="LD20" s="220"/>
      <c r="LE20" s="220"/>
      <c r="LF20" s="220"/>
      <c r="LG20" s="220"/>
      <c r="LH20" s="220"/>
      <c r="LI20" s="220"/>
      <c r="LJ20" s="220"/>
      <c r="LK20" s="220"/>
      <c r="LL20" s="220"/>
      <c r="LM20" s="220"/>
      <c r="LN20" s="220"/>
      <c r="LO20" s="220"/>
      <c r="LP20" s="220"/>
      <c r="LQ20" s="220"/>
      <c r="LR20" s="220"/>
      <c r="LS20" s="220"/>
      <c r="LT20" s="220"/>
      <c r="LU20" s="220"/>
      <c r="LV20" s="220"/>
      <c r="LW20" s="220"/>
      <c r="LX20" s="220"/>
      <c r="LY20" s="220"/>
      <c r="LZ20" s="220"/>
      <c r="MA20" s="220"/>
      <c r="MB20" s="220"/>
      <c r="MC20" s="220"/>
      <c r="MD20" s="220"/>
      <c r="ME20" s="220"/>
      <c r="MF20" s="220"/>
      <c r="MG20" s="220"/>
      <c r="MH20" s="220"/>
      <c r="MI20" s="220"/>
      <c r="MJ20" s="220"/>
      <c r="MK20" s="220"/>
      <c r="ML20" s="220"/>
      <c r="MM20" s="220"/>
      <c r="MN20" s="220"/>
      <c r="MO20" s="220"/>
      <c r="MP20" s="220"/>
      <c r="MQ20" s="220"/>
      <c r="MR20" s="220"/>
      <c r="MS20" s="220"/>
      <c r="MT20" s="220"/>
      <c r="MU20" s="220"/>
      <c r="MV20" s="220"/>
      <c r="MW20" s="220"/>
      <c r="MX20" s="220"/>
      <c r="MY20" s="220"/>
      <c r="MZ20" s="220"/>
      <c r="NA20" s="220"/>
      <c r="NB20" s="220"/>
      <c r="NC20" s="220"/>
      <c r="ND20" s="220"/>
      <c r="NE20" s="220"/>
      <c r="NF20" s="220"/>
      <c r="NG20" s="220"/>
      <c r="NH20" s="220"/>
      <c r="NI20" s="220"/>
      <c r="NJ20" s="220"/>
      <c r="NK20" s="220"/>
      <c r="NL20" s="220"/>
      <c r="NM20" s="220"/>
      <c r="NN20" s="220"/>
      <c r="NO20" s="220"/>
      <c r="NP20" s="220"/>
      <c r="NQ20" s="220"/>
      <c r="NR20" s="220"/>
      <c r="NS20" s="220"/>
      <c r="NT20" s="220"/>
      <c r="NU20" s="220"/>
      <c r="NV20" s="220"/>
      <c r="NW20" s="220"/>
      <c r="NX20" s="220"/>
      <c r="NY20" s="220"/>
      <c r="NZ20" s="220"/>
      <c r="OA20" s="220"/>
      <c r="OB20" s="220"/>
      <c r="OC20" s="220"/>
      <c r="OD20" s="220"/>
      <c r="OE20" s="220"/>
      <c r="OF20" s="220"/>
      <c r="OG20" s="220"/>
      <c r="OH20" s="220"/>
      <c r="OI20" s="220"/>
      <c r="OJ20" s="220"/>
      <c r="OK20" s="220"/>
      <c r="OL20" s="220"/>
      <c r="OM20" s="220"/>
      <c r="ON20" s="220"/>
      <c r="OO20" s="220"/>
      <c r="OP20" s="220"/>
      <c r="OQ20" s="220"/>
      <c r="OR20" s="220"/>
      <c r="OS20" s="220"/>
      <c r="OT20" s="220"/>
      <c r="OU20" s="220"/>
      <c r="OV20" s="220"/>
      <c r="OW20" s="220"/>
      <c r="OX20" s="220"/>
      <c r="OY20" s="220"/>
      <c r="OZ20" s="220"/>
      <c r="PA20" s="220"/>
      <c r="PB20" s="220"/>
    </row>
    <row r="21" spans="1:418" s="234" customFormat="1" ht="30" customHeight="1">
      <c r="A21" s="220"/>
      <c r="B21" s="295"/>
      <c r="C21" s="295"/>
      <c r="D21" s="295"/>
      <c r="E21" s="295"/>
      <c r="F21" s="295"/>
      <c r="G21" s="271"/>
      <c r="H21" s="301"/>
      <c r="I21" s="301"/>
      <c r="J21" s="291"/>
      <c r="K21" s="302"/>
      <c r="L21" s="302"/>
      <c r="M21" s="302"/>
      <c r="N21" s="303"/>
      <c r="O21" s="304"/>
      <c r="P21" s="304"/>
      <c r="Q21" s="304"/>
      <c r="R21" s="304"/>
      <c r="S21" s="304"/>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c r="IV21" s="220"/>
      <c r="IW21" s="220"/>
      <c r="IX21" s="220"/>
      <c r="IY21" s="220"/>
      <c r="IZ21" s="220"/>
      <c r="JA21" s="220"/>
      <c r="JB21" s="220"/>
      <c r="JC21" s="220"/>
      <c r="JD21" s="220"/>
      <c r="JE21" s="220"/>
      <c r="JF21" s="220"/>
      <c r="JG21" s="220"/>
      <c r="JH21" s="220"/>
      <c r="JI21" s="220"/>
      <c r="JJ21" s="220"/>
      <c r="JK21" s="220"/>
      <c r="JL21" s="220"/>
      <c r="JM21" s="220"/>
      <c r="JN21" s="220"/>
      <c r="JO21" s="220"/>
      <c r="JP21" s="220"/>
      <c r="JQ21" s="220"/>
      <c r="JR21" s="220"/>
      <c r="JS21" s="220"/>
      <c r="JT21" s="220"/>
      <c r="JU21" s="220"/>
      <c r="JV21" s="220"/>
      <c r="JW21" s="220"/>
      <c r="JX21" s="220"/>
      <c r="JY21" s="220"/>
      <c r="JZ21" s="220"/>
      <c r="KA21" s="220"/>
      <c r="KB21" s="220"/>
      <c r="KC21" s="220"/>
      <c r="KD21" s="220"/>
      <c r="KE21" s="220"/>
      <c r="KF21" s="220"/>
      <c r="KG21" s="220"/>
      <c r="KH21" s="220"/>
      <c r="KI21" s="220"/>
      <c r="KJ21" s="220"/>
      <c r="KK21" s="220"/>
      <c r="KL21" s="220"/>
      <c r="KM21" s="220"/>
      <c r="KN21" s="220"/>
      <c r="KO21" s="220"/>
      <c r="KP21" s="220"/>
      <c r="KQ21" s="220"/>
      <c r="KR21" s="220"/>
      <c r="KS21" s="220"/>
      <c r="KT21" s="220"/>
      <c r="KU21" s="220"/>
      <c r="KV21" s="220"/>
      <c r="KW21" s="220"/>
      <c r="KX21" s="220"/>
      <c r="KY21" s="220"/>
      <c r="KZ21" s="220"/>
      <c r="LA21" s="220"/>
      <c r="LB21" s="220"/>
      <c r="LC21" s="220"/>
      <c r="LD21" s="220"/>
      <c r="LE21" s="220"/>
      <c r="LF21" s="220"/>
      <c r="LG21" s="220"/>
      <c r="LH21" s="220"/>
      <c r="LI21" s="220"/>
      <c r="LJ21" s="220"/>
      <c r="LK21" s="220"/>
      <c r="LL21" s="220"/>
      <c r="LM21" s="220"/>
      <c r="LN21" s="220"/>
      <c r="LO21" s="220"/>
      <c r="LP21" s="220"/>
      <c r="LQ21" s="220"/>
      <c r="LR21" s="220"/>
      <c r="LS21" s="220"/>
      <c r="LT21" s="220"/>
      <c r="LU21" s="220"/>
      <c r="LV21" s="220"/>
      <c r="LW21" s="220"/>
      <c r="LX21" s="220"/>
      <c r="LY21" s="220"/>
      <c r="LZ21" s="220"/>
      <c r="MA21" s="220"/>
      <c r="MB21" s="220"/>
      <c r="MC21" s="220"/>
      <c r="MD21" s="220"/>
      <c r="ME21" s="220"/>
      <c r="MF21" s="220"/>
      <c r="MG21" s="220"/>
      <c r="MH21" s="220"/>
      <c r="MI21" s="220"/>
      <c r="MJ21" s="220"/>
      <c r="MK21" s="220"/>
      <c r="ML21" s="220"/>
      <c r="MM21" s="220"/>
      <c r="MN21" s="220"/>
      <c r="MO21" s="220"/>
      <c r="MP21" s="220"/>
      <c r="MQ21" s="220"/>
      <c r="MR21" s="220"/>
      <c r="MS21" s="220"/>
      <c r="MT21" s="220"/>
      <c r="MU21" s="220"/>
      <c r="MV21" s="220"/>
      <c r="MW21" s="220"/>
      <c r="MX21" s="220"/>
      <c r="MY21" s="220"/>
      <c r="MZ21" s="220"/>
      <c r="NA21" s="220"/>
      <c r="NB21" s="220"/>
      <c r="NC21" s="220"/>
      <c r="ND21" s="220"/>
      <c r="NE21" s="220"/>
      <c r="NF21" s="220"/>
      <c r="NG21" s="220"/>
      <c r="NH21" s="220"/>
      <c r="NI21" s="220"/>
      <c r="NJ21" s="220"/>
      <c r="NK21" s="220"/>
      <c r="NL21" s="220"/>
      <c r="NM21" s="220"/>
      <c r="NN21" s="220"/>
      <c r="NO21" s="220"/>
      <c r="NP21" s="220"/>
      <c r="NQ21" s="220"/>
      <c r="NR21" s="220"/>
      <c r="NS21" s="220"/>
      <c r="NT21" s="220"/>
      <c r="NU21" s="220"/>
      <c r="NV21" s="220"/>
      <c r="NW21" s="220"/>
      <c r="NX21" s="220"/>
      <c r="NY21" s="220"/>
      <c r="NZ21" s="220"/>
      <c r="OA21" s="220"/>
      <c r="OB21" s="220"/>
      <c r="OC21" s="220"/>
      <c r="OD21" s="220"/>
      <c r="OE21" s="220"/>
      <c r="OF21" s="220"/>
      <c r="OG21" s="220"/>
      <c r="OH21" s="220"/>
      <c r="OI21" s="220"/>
      <c r="OJ21" s="220"/>
      <c r="OK21" s="220"/>
      <c r="OL21" s="220"/>
      <c r="OM21" s="220"/>
      <c r="ON21" s="220"/>
      <c r="OO21" s="220"/>
      <c r="OP21" s="220"/>
      <c r="OQ21" s="220"/>
      <c r="OR21" s="220"/>
      <c r="OS21" s="220"/>
      <c r="OT21" s="220"/>
      <c r="OU21" s="220"/>
      <c r="OV21" s="220"/>
      <c r="OW21" s="220"/>
      <c r="OX21" s="220"/>
      <c r="OY21" s="220"/>
      <c r="OZ21" s="220"/>
      <c r="PA21" s="220"/>
      <c r="PB21" s="220"/>
    </row>
    <row r="22" spans="1:418" s="220" customFormat="1" ht="67.5" customHeight="1">
      <c r="B22" s="295"/>
      <c r="C22" s="295"/>
      <c r="D22" s="295"/>
      <c r="E22" s="295"/>
      <c r="F22" s="295"/>
      <c r="G22" s="271"/>
      <c r="H22" s="305" t="s">
        <v>166</v>
      </c>
      <c r="I22" s="305"/>
      <c r="J22" s="271"/>
      <c r="K22" s="242"/>
      <c r="L22" s="271"/>
      <c r="M22" s="271"/>
      <c r="N22" s="304"/>
      <c r="O22" s="304"/>
      <c r="P22" s="304"/>
      <c r="Q22" s="304"/>
      <c r="R22" s="304"/>
      <c r="S22" s="304"/>
    </row>
    <row r="23" spans="1:418" s="234" customFormat="1" ht="32" customHeight="1">
      <c r="A23" s="220"/>
      <c r="B23" s="220"/>
      <c r="C23" s="224"/>
      <c r="D23" s="224"/>
      <c r="E23" s="224"/>
      <c r="F23" s="224"/>
      <c r="G23" s="224"/>
      <c r="H23" s="306" t="s">
        <v>87</v>
      </c>
      <c r="I23" s="306"/>
      <c r="J23" s="224"/>
      <c r="K23" s="224"/>
      <c r="L23" s="220"/>
      <c r="M23" s="220"/>
      <c r="N23" s="304"/>
      <c r="O23" s="304"/>
      <c r="P23" s="304"/>
      <c r="Q23" s="304"/>
      <c r="R23" s="304"/>
      <c r="S23" s="304"/>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c r="LB23" s="220"/>
      <c r="LC23" s="220"/>
      <c r="LD23" s="220"/>
      <c r="LE23" s="220"/>
      <c r="LF23" s="220"/>
      <c r="LG23" s="220"/>
      <c r="LH23" s="220"/>
      <c r="LI23" s="220"/>
      <c r="LJ23" s="220"/>
      <c r="LK23" s="220"/>
      <c r="LL23" s="220"/>
      <c r="LM23" s="220"/>
      <c r="LN23" s="220"/>
      <c r="LO23" s="220"/>
      <c r="LP23" s="220"/>
      <c r="LQ23" s="220"/>
      <c r="LR23" s="220"/>
      <c r="LS23" s="220"/>
      <c r="LT23" s="220"/>
      <c r="LU23" s="220"/>
      <c r="LV23" s="220"/>
      <c r="LW23" s="220"/>
      <c r="LX23" s="220"/>
      <c r="LY23" s="220"/>
      <c r="LZ23" s="220"/>
      <c r="MA23" s="220"/>
      <c r="MB23" s="220"/>
      <c r="MC23" s="220"/>
      <c r="MD23" s="220"/>
      <c r="ME23" s="220"/>
      <c r="MF23" s="220"/>
      <c r="MG23" s="220"/>
      <c r="MH23" s="220"/>
      <c r="MI23" s="220"/>
      <c r="MJ23" s="220"/>
      <c r="MK23" s="220"/>
      <c r="ML23" s="220"/>
      <c r="MM23" s="220"/>
      <c r="MN23" s="220"/>
      <c r="MO23" s="220"/>
      <c r="MP23" s="220"/>
      <c r="MQ23" s="220"/>
      <c r="MR23" s="220"/>
      <c r="MS23" s="220"/>
      <c r="MT23" s="220"/>
      <c r="MU23" s="220"/>
      <c r="MV23" s="220"/>
      <c r="MW23" s="220"/>
      <c r="MX23" s="220"/>
      <c r="MY23" s="220"/>
      <c r="MZ23" s="220"/>
      <c r="NA23" s="220"/>
      <c r="NB23" s="220"/>
      <c r="NC23" s="220"/>
      <c r="ND23" s="220"/>
      <c r="NE23" s="220"/>
      <c r="NF23" s="220"/>
      <c r="NG23" s="220"/>
      <c r="NH23" s="220"/>
      <c r="NI23" s="220"/>
      <c r="NJ23" s="220"/>
      <c r="NK23" s="220"/>
      <c r="NL23" s="220"/>
      <c r="NM23" s="220"/>
      <c r="NN23" s="220"/>
      <c r="NO23" s="220"/>
      <c r="NP23" s="220"/>
      <c r="NQ23" s="220"/>
      <c r="NR23" s="220"/>
      <c r="NS23" s="220"/>
      <c r="NT23" s="220"/>
      <c r="NU23" s="220"/>
      <c r="NV23" s="220"/>
      <c r="NW23" s="220"/>
      <c r="NX23" s="220"/>
      <c r="NY23" s="220"/>
      <c r="NZ23" s="220"/>
      <c r="OA23" s="220"/>
      <c r="OB23" s="220"/>
      <c r="OC23" s="220"/>
      <c r="OD23" s="220"/>
      <c r="OE23" s="220"/>
      <c r="OF23" s="220"/>
      <c r="OG23" s="220"/>
      <c r="OH23" s="220"/>
      <c r="OI23" s="220"/>
      <c r="OJ23" s="220"/>
      <c r="OK23" s="220"/>
      <c r="OL23" s="220"/>
      <c r="OM23" s="220"/>
      <c r="ON23" s="220"/>
      <c r="OO23" s="220"/>
      <c r="OP23" s="220"/>
      <c r="OQ23" s="220"/>
      <c r="OR23" s="220"/>
      <c r="OS23" s="220"/>
      <c r="OT23" s="220"/>
      <c r="OU23" s="220"/>
      <c r="OV23" s="220"/>
      <c r="OW23" s="220"/>
      <c r="OX23" s="220"/>
      <c r="OY23" s="220"/>
      <c r="OZ23" s="220"/>
      <c r="PA23" s="220"/>
      <c r="PB23" s="220"/>
    </row>
    <row r="24" spans="1:418" s="234" customFormat="1" ht="40.5" customHeight="1">
      <c r="A24" s="220"/>
      <c r="B24" s="220"/>
      <c r="C24" s="224"/>
      <c r="D24" s="224"/>
      <c r="E24" s="224"/>
      <c r="F24" s="224"/>
      <c r="G24" s="224"/>
      <c r="H24" s="307" t="str">
        <f>IF(OR(Variables!B15&gt;0,Variables!B19&gt;0),"4. Should you wish to apply for Standard Cover above the Automatic Acceptance Levels please contact Australian Retirement Trust on 13 11 84 for details on how to proceed. Any increase in cover is subject to acceptance by the insurer."," ")</f>
        <v xml:space="preserve"> </v>
      </c>
      <c r="I24" s="307"/>
      <c r="J24" s="308"/>
      <c r="K24" s="309"/>
      <c r="L24" s="309"/>
      <c r="M24" s="309"/>
      <c r="N24" s="309"/>
      <c r="O24" s="309"/>
      <c r="P24" s="309"/>
      <c r="Q24" s="309"/>
      <c r="R24" s="309"/>
      <c r="S24" s="309"/>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c r="IV24" s="220"/>
      <c r="IW24" s="220"/>
      <c r="IX24" s="220"/>
      <c r="IY24" s="220"/>
      <c r="IZ24" s="220"/>
      <c r="JA24" s="220"/>
      <c r="JB24" s="220"/>
      <c r="JC24" s="220"/>
      <c r="JD24" s="220"/>
      <c r="JE24" s="220"/>
      <c r="JF24" s="220"/>
      <c r="JG24" s="220"/>
      <c r="JH24" s="220"/>
      <c r="JI24" s="220"/>
      <c r="JJ24" s="220"/>
      <c r="JK24" s="220"/>
      <c r="JL24" s="220"/>
      <c r="JM24" s="220"/>
      <c r="JN24" s="220"/>
      <c r="JO24" s="220"/>
      <c r="JP24" s="220"/>
      <c r="JQ24" s="220"/>
      <c r="JR24" s="220"/>
      <c r="JS24" s="220"/>
      <c r="JT24" s="220"/>
      <c r="JU24" s="220"/>
      <c r="JV24" s="220"/>
      <c r="JW24" s="220"/>
      <c r="JX24" s="220"/>
      <c r="JY24" s="220"/>
      <c r="JZ24" s="220"/>
      <c r="KA24" s="220"/>
      <c r="KB24" s="220"/>
      <c r="KC24" s="220"/>
      <c r="KD24" s="220"/>
      <c r="KE24" s="220"/>
      <c r="KF24" s="220"/>
      <c r="KG24" s="220"/>
      <c r="KH24" s="220"/>
      <c r="KI24" s="220"/>
      <c r="KJ24" s="220"/>
      <c r="KK24" s="220"/>
      <c r="KL24" s="220"/>
      <c r="KM24" s="220"/>
      <c r="KN24" s="220"/>
      <c r="KO24" s="220"/>
      <c r="KP24" s="220"/>
      <c r="KQ24" s="220"/>
      <c r="KR24" s="220"/>
      <c r="KS24" s="220"/>
      <c r="KT24" s="220"/>
      <c r="KU24" s="220"/>
      <c r="KV24" s="220"/>
      <c r="KW24" s="220"/>
      <c r="KX24" s="220"/>
      <c r="KY24" s="220"/>
      <c r="KZ24" s="220"/>
      <c r="LA24" s="220"/>
      <c r="LB24" s="220"/>
      <c r="LC24" s="220"/>
      <c r="LD24" s="220"/>
      <c r="LE24" s="220"/>
      <c r="LF24" s="220"/>
      <c r="LG24" s="220"/>
      <c r="LH24" s="220"/>
      <c r="LI24" s="220"/>
      <c r="LJ24" s="220"/>
      <c r="LK24" s="220"/>
      <c r="LL24" s="220"/>
      <c r="LM24" s="220"/>
      <c r="LN24" s="220"/>
      <c r="LO24" s="220"/>
      <c r="LP24" s="220"/>
      <c r="LQ24" s="220"/>
      <c r="LR24" s="220"/>
      <c r="LS24" s="220"/>
      <c r="LT24" s="220"/>
      <c r="LU24" s="220"/>
      <c r="LV24" s="220"/>
      <c r="LW24" s="220"/>
      <c r="LX24" s="220"/>
      <c r="LY24" s="220"/>
      <c r="LZ24" s="220"/>
      <c r="MA24" s="220"/>
      <c r="MB24" s="220"/>
      <c r="MC24" s="220"/>
      <c r="MD24" s="220"/>
      <c r="ME24" s="220"/>
      <c r="MF24" s="220"/>
      <c r="MG24" s="220"/>
      <c r="MH24" s="220"/>
      <c r="MI24" s="220"/>
      <c r="MJ24" s="220"/>
      <c r="MK24" s="220"/>
      <c r="ML24" s="220"/>
      <c r="MM24" s="220"/>
      <c r="MN24" s="220"/>
      <c r="MO24" s="220"/>
      <c r="MP24" s="220"/>
      <c r="MQ24" s="220"/>
      <c r="MR24" s="220"/>
      <c r="MS24" s="220"/>
      <c r="MT24" s="220"/>
      <c r="MU24" s="220"/>
      <c r="MV24" s="220"/>
      <c r="MW24" s="220"/>
      <c r="MX24" s="220"/>
      <c r="MY24" s="220"/>
      <c r="MZ24" s="220"/>
      <c r="NA24" s="220"/>
      <c r="NB24" s="220"/>
      <c r="NC24" s="220"/>
      <c r="ND24" s="220"/>
      <c r="NE24" s="220"/>
      <c r="NF24" s="220"/>
      <c r="NG24" s="220"/>
      <c r="NH24" s="220"/>
      <c r="NI24" s="220"/>
      <c r="NJ24" s="220"/>
      <c r="NK24" s="220"/>
      <c r="NL24" s="220"/>
      <c r="NM24" s="220"/>
      <c r="NN24" s="220"/>
      <c r="NO24" s="220"/>
      <c r="NP24" s="220"/>
      <c r="NQ24" s="220"/>
      <c r="NR24" s="220"/>
      <c r="NS24" s="220"/>
      <c r="NT24" s="220"/>
      <c r="NU24" s="220"/>
      <c r="NV24" s="220"/>
      <c r="NW24" s="220"/>
      <c r="NX24" s="220"/>
      <c r="NY24" s="220"/>
      <c r="NZ24" s="220"/>
      <c r="OA24" s="220"/>
      <c r="OB24" s="220"/>
      <c r="OC24" s="220"/>
      <c r="OD24" s="220"/>
      <c r="OE24" s="220"/>
      <c r="OF24" s="220"/>
      <c r="OG24" s="220"/>
      <c r="OH24" s="220"/>
      <c r="OI24" s="220"/>
      <c r="OJ24" s="220"/>
      <c r="OK24" s="220"/>
      <c r="OL24" s="220"/>
      <c r="OM24" s="220"/>
      <c r="ON24" s="220"/>
      <c r="OO24" s="220"/>
      <c r="OP24" s="220"/>
      <c r="OQ24" s="220"/>
      <c r="OR24" s="220"/>
      <c r="OS24" s="220"/>
      <c r="OT24" s="220"/>
      <c r="OU24" s="220"/>
      <c r="OV24" s="220"/>
      <c r="OW24" s="220"/>
      <c r="OX24" s="220"/>
      <c r="OY24" s="220"/>
      <c r="OZ24" s="220"/>
      <c r="PA24" s="220"/>
      <c r="PB24" s="220"/>
    </row>
    <row r="25" spans="1:418" s="234" customFormat="1" ht="28.5" customHeight="1">
      <c r="A25" s="220"/>
      <c r="B25" s="220"/>
      <c r="C25" s="310"/>
      <c r="D25" s="310"/>
      <c r="E25" s="310"/>
      <c r="F25" s="310"/>
      <c r="G25" s="224"/>
      <c r="H25" s="311"/>
      <c r="I25" s="311"/>
      <c r="J25" s="308"/>
      <c r="K25" s="309"/>
      <c r="L25" s="309"/>
      <c r="M25" s="309"/>
      <c r="N25" s="309"/>
      <c r="O25" s="309"/>
      <c r="P25" s="309"/>
      <c r="Q25" s="309"/>
      <c r="R25" s="309"/>
      <c r="S25" s="309"/>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c r="KM25" s="220"/>
      <c r="KN25" s="220"/>
      <c r="KO25" s="220"/>
      <c r="KP25" s="220"/>
      <c r="KQ25" s="220"/>
      <c r="KR25" s="220"/>
      <c r="KS25" s="220"/>
      <c r="KT25" s="220"/>
      <c r="KU25" s="220"/>
      <c r="KV25" s="220"/>
      <c r="KW25" s="220"/>
      <c r="KX25" s="220"/>
      <c r="KY25" s="220"/>
      <c r="KZ25" s="220"/>
      <c r="LA25" s="220"/>
      <c r="LB25" s="220"/>
      <c r="LC25" s="220"/>
      <c r="LD25" s="220"/>
      <c r="LE25" s="220"/>
      <c r="LF25" s="220"/>
      <c r="LG25" s="220"/>
      <c r="LH25" s="220"/>
      <c r="LI25" s="220"/>
      <c r="LJ25" s="220"/>
      <c r="LK25" s="220"/>
      <c r="LL25" s="220"/>
      <c r="LM25" s="220"/>
      <c r="LN25" s="220"/>
      <c r="LO25" s="220"/>
      <c r="LP25" s="220"/>
      <c r="LQ25" s="220"/>
      <c r="LR25" s="220"/>
      <c r="LS25" s="220"/>
      <c r="LT25" s="220"/>
      <c r="LU25" s="220"/>
      <c r="LV25" s="220"/>
      <c r="LW25" s="220"/>
      <c r="LX25" s="220"/>
      <c r="LY25" s="220"/>
      <c r="LZ25" s="220"/>
      <c r="MA25" s="220"/>
      <c r="MB25" s="220"/>
      <c r="MC25" s="220"/>
      <c r="MD25" s="220"/>
      <c r="ME25" s="220"/>
      <c r="MF25" s="220"/>
      <c r="MG25" s="220"/>
      <c r="MH25" s="220"/>
      <c r="MI25" s="220"/>
      <c r="MJ25" s="220"/>
      <c r="MK25" s="220"/>
      <c r="ML25" s="220"/>
      <c r="MM25" s="220"/>
      <c r="MN25" s="220"/>
      <c r="MO25" s="220"/>
      <c r="MP25" s="220"/>
      <c r="MQ25" s="220"/>
      <c r="MR25" s="220"/>
      <c r="MS25" s="220"/>
      <c r="MT25" s="220"/>
      <c r="MU25" s="220"/>
      <c r="MV25" s="220"/>
      <c r="MW25" s="220"/>
      <c r="MX25" s="220"/>
      <c r="MY25" s="220"/>
      <c r="MZ25" s="220"/>
      <c r="NA25" s="220"/>
      <c r="NB25" s="220"/>
      <c r="NC25" s="220"/>
      <c r="ND25" s="220"/>
      <c r="NE25" s="220"/>
      <c r="NF25" s="220"/>
      <c r="NG25" s="220"/>
      <c r="NH25" s="220"/>
      <c r="NI25" s="220"/>
      <c r="NJ25" s="220"/>
      <c r="NK25" s="220"/>
      <c r="NL25" s="220"/>
      <c r="NM25" s="220"/>
      <c r="NN25" s="220"/>
      <c r="NO25" s="220"/>
      <c r="NP25" s="220"/>
      <c r="NQ25" s="220"/>
      <c r="NR25" s="220"/>
      <c r="NS25" s="220"/>
      <c r="NT25" s="220"/>
      <c r="NU25" s="220"/>
      <c r="NV25" s="220"/>
      <c r="NW25" s="220"/>
      <c r="NX25" s="220"/>
      <c r="NY25" s="220"/>
      <c r="NZ25" s="220"/>
      <c r="OA25" s="220"/>
      <c r="OB25" s="220"/>
      <c r="OC25" s="220"/>
      <c r="OD25" s="220"/>
      <c r="OE25" s="220"/>
      <c r="OF25" s="220"/>
      <c r="OG25" s="220"/>
      <c r="OH25" s="220"/>
      <c r="OI25" s="220"/>
      <c r="OJ25" s="220"/>
      <c r="OK25" s="220"/>
      <c r="OL25" s="220"/>
      <c r="OM25" s="220"/>
      <c r="ON25" s="220"/>
      <c r="OO25" s="220"/>
      <c r="OP25" s="220"/>
      <c r="OQ25" s="220"/>
      <c r="OR25" s="220"/>
      <c r="OS25" s="220"/>
      <c r="OT25" s="220"/>
      <c r="OU25" s="220"/>
      <c r="OV25" s="220"/>
      <c r="OW25" s="220"/>
      <c r="OX25" s="220"/>
      <c r="OY25" s="220"/>
      <c r="OZ25" s="220"/>
      <c r="PA25" s="220"/>
      <c r="PB25" s="220"/>
    </row>
    <row r="26" spans="1:418" s="234" customFormat="1" ht="29.25" customHeight="1">
      <c r="A26" s="220"/>
      <c r="B26" s="220"/>
      <c r="C26" s="312" t="str">
        <f>CONCATENATE("For ",Variables!B7)</f>
        <v>For Qantas Group employees</v>
      </c>
      <c r="D26" s="310"/>
      <c r="E26" s="310"/>
      <c r="F26" s="310"/>
      <c r="G26" s="308"/>
      <c r="H26" s="308"/>
      <c r="I26" s="308"/>
      <c r="J26" s="308"/>
      <c r="K26" s="309"/>
      <c r="L26" s="309"/>
      <c r="M26" s="309"/>
      <c r="N26" s="309"/>
      <c r="O26" s="309"/>
      <c r="P26" s="309"/>
      <c r="Q26" s="309"/>
      <c r="R26" s="309"/>
      <c r="S26" s="309"/>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c r="IV26" s="220"/>
      <c r="IW26" s="220"/>
      <c r="IX26" s="220"/>
      <c r="IY26" s="220"/>
      <c r="IZ26" s="220"/>
      <c r="JA26" s="220"/>
      <c r="JB26" s="220"/>
      <c r="JC26" s="220"/>
      <c r="JD26" s="220"/>
      <c r="JE26" s="220"/>
      <c r="JF26" s="220"/>
      <c r="JG26" s="220"/>
      <c r="JH26" s="220"/>
      <c r="JI26" s="220"/>
      <c r="JJ26" s="220"/>
      <c r="JK26" s="220"/>
      <c r="JL26" s="220"/>
      <c r="JM26" s="220"/>
      <c r="JN26" s="220"/>
      <c r="JO26" s="220"/>
      <c r="JP26" s="220"/>
      <c r="JQ26" s="220"/>
      <c r="JR26" s="220"/>
      <c r="JS26" s="220"/>
      <c r="JT26" s="220"/>
      <c r="JU26" s="220"/>
      <c r="JV26" s="220"/>
      <c r="JW26" s="220"/>
      <c r="JX26" s="220"/>
      <c r="JY26" s="220"/>
      <c r="JZ26" s="220"/>
      <c r="KA26" s="220"/>
      <c r="KB26" s="220"/>
      <c r="KC26" s="220"/>
      <c r="KD26" s="220"/>
      <c r="KE26" s="220"/>
      <c r="KF26" s="220"/>
      <c r="KG26" s="220"/>
      <c r="KH26" s="220"/>
      <c r="KI26" s="220"/>
      <c r="KJ26" s="220"/>
      <c r="KK26" s="220"/>
      <c r="KL26" s="220"/>
      <c r="KM26" s="220"/>
      <c r="KN26" s="220"/>
      <c r="KO26" s="220"/>
      <c r="KP26" s="220"/>
      <c r="KQ26" s="220"/>
      <c r="KR26" s="220"/>
      <c r="KS26" s="220"/>
      <c r="KT26" s="220"/>
      <c r="KU26" s="220"/>
      <c r="KV26" s="220"/>
      <c r="KW26" s="220"/>
      <c r="KX26" s="220"/>
      <c r="KY26" s="220"/>
      <c r="KZ26" s="220"/>
      <c r="LA26" s="220"/>
      <c r="LB26" s="220"/>
      <c r="LC26" s="220"/>
      <c r="LD26" s="220"/>
      <c r="LE26" s="220"/>
      <c r="LF26" s="220"/>
      <c r="LG26" s="220"/>
      <c r="LH26" s="220"/>
      <c r="LI26" s="220"/>
      <c r="LJ26" s="220"/>
      <c r="LK26" s="220"/>
      <c r="LL26" s="220"/>
      <c r="LM26" s="220"/>
      <c r="LN26" s="220"/>
      <c r="LO26" s="220"/>
      <c r="LP26" s="220"/>
      <c r="LQ26" s="220"/>
      <c r="LR26" s="220"/>
      <c r="LS26" s="220"/>
      <c r="LT26" s="220"/>
      <c r="LU26" s="220"/>
      <c r="LV26" s="220"/>
      <c r="LW26" s="220"/>
      <c r="LX26" s="220"/>
      <c r="LY26" s="220"/>
      <c r="LZ26" s="220"/>
      <c r="MA26" s="220"/>
      <c r="MB26" s="220"/>
      <c r="MC26" s="220"/>
      <c r="MD26" s="220"/>
      <c r="ME26" s="220"/>
      <c r="MF26" s="220"/>
      <c r="MG26" s="220"/>
      <c r="MH26" s="220"/>
      <c r="MI26" s="220"/>
      <c r="MJ26" s="220"/>
      <c r="MK26" s="220"/>
      <c r="ML26" s="220"/>
      <c r="MM26" s="220"/>
      <c r="MN26" s="220"/>
      <c r="MO26" s="220"/>
      <c r="MP26" s="220"/>
      <c r="MQ26" s="220"/>
      <c r="MR26" s="220"/>
      <c r="MS26" s="220"/>
      <c r="MT26" s="220"/>
      <c r="MU26" s="220"/>
      <c r="MV26" s="220"/>
      <c r="MW26" s="220"/>
      <c r="MX26" s="220"/>
      <c r="MY26" s="220"/>
      <c r="MZ26" s="220"/>
      <c r="NA26" s="220"/>
      <c r="NB26" s="220"/>
      <c r="NC26" s="220"/>
      <c r="ND26" s="220"/>
      <c r="NE26" s="220"/>
      <c r="NF26" s="220"/>
      <c r="NG26" s="220"/>
      <c r="NH26" s="220"/>
      <c r="NI26" s="220"/>
      <c r="NJ26" s="220"/>
      <c r="NK26" s="220"/>
      <c r="NL26" s="220"/>
      <c r="NM26" s="220"/>
      <c r="NN26" s="220"/>
      <c r="NO26" s="220"/>
      <c r="NP26" s="220"/>
      <c r="NQ26" s="220"/>
      <c r="NR26" s="220"/>
      <c r="NS26" s="220"/>
      <c r="NT26" s="220"/>
      <c r="NU26" s="220"/>
      <c r="NV26" s="220"/>
      <c r="NW26" s="220"/>
      <c r="NX26" s="220"/>
      <c r="NY26" s="220"/>
      <c r="NZ26" s="220"/>
      <c r="OA26" s="220"/>
      <c r="OB26" s="220"/>
      <c r="OC26" s="220"/>
      <c r="OD26" s="220"/>
      <c r="OE26" s="220"/>
      <c r="OF26" s="220"/>
      <c r="OG26" s="220"/>
      <c r="OH26" s="220"/>
      <c r="OI26" s="220"/>
      <c r="OJ26" s="220"/>
      <c r="OK26" s="220"/>
      <c r="OL26" s="220"/>
      <c r="OM26" s="220"/>
      <c r="ON26" s="220"/>
      <c r="OO26" s="220"/>
      <c r="OP26" s="220"/>
      <c r="OQ26" s="220"/>
      <c r="OR26" s="220"/>
      <c r="OS26" s="220"/>
      <c r="OT26" s="220"/>
      <c r="OU26" s="220"/>
      <c r="OV26" s="220"/>
      <c r="OW26" s="220"/>
      <c r="OX26" s="220"/>
      <c r="OY26" s="220"/>
      <c r="OZ26" s="220"/>
      <c r="PA26" s="220"/>
      <c r="PB26" s="220"/>
    </row>
    <row r="27" spans="1:418" s="234" customFormat="1" ht="28.5" customHeight="1">
      <c r="A27" s="313"/>
      <c r="B27" s="220"/>
      <c r="C27" s="306" t="str">
        <f>CONCATENATE("If you are an eligible employee (refer to your Super Savings - ",Variables!D4,"), you will automatically receive default cover up to the Automatic Acceptance Limits detailed below, unless you decide to opt out of cover. The amount of cover provided is also dependent on your age and 'salary'.")</f>
        <v>If you are an eligible employee (refer to your Super Savings - Corporate Insurance Guide), you will automatically receive default cover up to the Automatic Acceptance Limits detailed below, unless you decide to opt out of cover. The amount of cover provided is also dependent on your age and 'salary'.</v>
      </c>
      <c r="D27" s="306"/>
      <c r="E27" s="306"/>
      <c r="F27" s="306"/>
      <c r="G27" s="306"/>
      <c r="H27" s="306"/>
      <c r="I27" s="306"/>
      <c r="J27" s="314"/>
      <c r="K27" s="314"/>
      <c r="L27" s="314"/>
      <c r="M27" s="315"/>
      <c r="N27" s="313"/>
      <c r="O27" s="313"/>
      <c r="P27" s="309"/>
      <c r="Q27" s="309"/>
      <c r="R27" s="309"/>
      <c r="S27" s="309"/>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c r="HV27" s="220"/>
      <c r="HW27" s="220"/>
      <c r="HX27" s="220"/>
      <c r="HY27" s="220"/>
      <c r="HZ27" s="220"/>
      <c r="IA27" s="220"/>
      <c r="IB27" s="220"/>
      <c r="IC27" s="220"/>
      <c r="ID27" s="220"/>
      <c r="IE27" s="220"/>
      <c r="IF27" s="220"/>
      <c r="IG27" s="220"/>
      <c r="IH27" s="220"/>
      <c r="II27" s="220"/>
      <c r="IJ27" s="220"/>
      <c r="IK27" s="220"/>
      <c r="IL27" s="220"/>
      <c r="IM27" s="220"/>
      <c r="IN27" s="220"/>
      <c r="IO27" s="220"/>
      <c r="IP27" s="220"/>
      <c r="IQ27" s="220"/>
      <c r="IR27" s="220"/>
      <c r="IS27" s="220"/>
      <c r="IT27" s="220"/>
      <c r="IU27" s="220"/>
      <c r="IV27" s="220"/>
      <c r="IW27" s="220"/>
      <c r="IX27" s="220"/>
      <c r="IY27" s="220"/>
      <c r="IZ27" s="220"/>
      <c r="JA27" s="220"/>
      <c r="JB27" s="220"/>
      <c r="JC27" s="220"/>
      <c r="JD27" s="220"/>
      <c r="JE27" s="220"/>
      <c r="JF27" s="220"/>
      <c r="JG27" s="220"/>
      <c r="JH27" s="220"/>
      <c r="JI27" s="220"/>
      <c r="JJ27" s="220"/>
      <c r="JK27" s="220"/>
      <c r="JL27" s="220"/>
      <c r="JM27" s="220"/>
      <c r="JN27" s="220"/>
      <c r="JO27" s="220"/>
      <c r="JP27" s="220"/>
      <c r="JQ27" s="220"/>
      <c r="JR27" s="220"/>
      <c r="JS27" s="220"/>
      <c r="JT27" s="220"/>
      <c r="JU27" s="220"/>
      <c r="JV27" s="220"/>
      <c r="JW27" s="220"/>
      <c r="JX27" s="220"/>
      <c r="JY27" s="220"/>
      <c r="JZ27" s="220"/>
      <c r="KA27" s="220"/>
      <c r="KB27" s="220"/>
      <c r="KC27" s="220"/>
      <c r="KD27" s="220"/>
      <c r="KE27" s="220"/>
      <c r="KF27" s="220"/>
      <c r="KG27" s="220"/>
      <c r="KH27" s="220"/>
      <c r="KI27" s="220"/>
      <c r="KJ27" s="220"/>
      <c r="KK27" s="220"/>
      <c r="KL27" s="220"/>
      <c r="KM27" s="220"/>
      <c r="KN27" s="220"/>
      <c r="KO27" s="220"/>
      <c r="KP27" s="220"/>
      <c r="KQ27" s="220"/>
      <c r="KR27" s="220"/>
      <c r="KS27" s="220"/>
      <c r="KT27" s="220"/>
      <c r="KU27" s="220"/>
      <c r="KV27" s="220"/>
      <c r="KW27" s="220"/>
      <c r="KX27" s="220"/>
      <c r="KY27" s="220"/>
      <c r="KZ27" s="220"/>
      <c r="LA27" s="220"/>
      <c r="LB27" s="220"/>
      <c r="LC27" s="220"/>
      <c r="LD27" s="220"/>
      <c r="LE27" s="220"/>
      <c r="LF27" s="220"/>
      <c r="LG27" s="220"/>
      <c r="LH27" s="220"/>
      <c r="LI27" s="220"/>
      <c r="LJ27" s="220"/>
      <c r="LK27" s="220"/>
      <c r="LL27" s="220"/>
      <c r="LM27" s="220"/>
      <c r="LN27" s="220"/>
      <c r="LO27" s="220"/>
      <c r="LP27" s="220"/>
      <c r="LQ27" s="220"/>
      <c r="LR27" s="220"/>
      <c r="LS27" s="220"/>
      <c r="LT27" s="220"/>
      <c r="LU27" s="220"/>
      <c r="LV27" s="220"/>
      <c r="LW27" s="220"/>
      <c r="LX27" s="220"/>
      <c r="LY27" s="220"/>
      <c r="LZ27" s="220"/>
      <c r="MA27" s="220"/>
      <c r="MB27" s="220"/>
      <c r="MC27" s="220"/>
      <c r="MD27" s="220"/>
      <c r="ME27" s="220"/>
      <c r="MF27" s="220"/>
      <c r="MG27" s="220"/>
      <c r="MH27" s="220"/>
      <c r="MI27" s="220"/>
      <c r="MJ27" s="220"/>
      <c r="MK27" s="220"/>
      <c r="ML27" s="220"/>
      <c r="MM27" s="220"/>
      <c r="MN27" s="220"/>
      <c r="MO27" s="220"/>
      <c r="MP27" s="220"/>
      <c r="MQ27" s="220"/>
      <c r="MR27" s="220"/>
      <c r="MS27" s="220"/>
      <c r="MT27" s="220"/>
      <c r="MU27" s="220"/>
      <c r="MV27" s="220"/>
      <c r="MW27" s="220"/>
      <c r="MX27" s="220"/>
      <c r="MY27" s="220"/>
      <c r="MZ27" s="220"/>
      <c r="NA27" s="220"/>
      <c r="NB27" s="220"/>
      <c r="NC27" s="220"/>
      <c r="ND27" s="220"/>
      <c r="NE27" s="220"/>
      <c r="NF27" s="220"/>
      <c r="NG27" s="220"/>
      <c r="NH27" s="220"/>
      <c r="NI27" s="220"/>
      <c r="NJ27" s="220"/>
      <c r="NK27" s="220"/>
      <c r="NL27" s="220"/>
      <c r="NM27" s="220"/>
      <c r="NN27" s="220"/>
      <c r="NO27" s="220"/>
      <c r="NP27" s="220"/>
      <c r="NQ27" s="220"/>
      <c r="NR27" s="220"/>
      <c r="NS27" s="220"/>
      <c r="NT27" s="220"/>
      <c r="NU27" s="220"/>
      <c r="NV27" s="220"/>
      <c r="NW27" s="220"/>
      <c r="NX27" s="220"/>
      <c r="NY27" s="220"/>
      <c r="NZ27" s="220"/>
      <c r="OA27" s="220"/>
      <c r="OB27" s="220"/>
      <c r="OC27" s="220"/>
      <c r="OD27" s="220"/>
      <c r="OE27" s="220"/>
      <c r="OF27" s="220"/>
      <c r="OG27" s="220"/>
      <c r="OH27" s="220"/>
      <c r="OI27" s="220"/>
      <c r="OJ27" s="220"/>
      <c r="OK27" s="220"/>
      <c r="OL27" s="220"/>
      <c r="OM27" s="220"/>
      <c r="ON27" s="220"/>
      <c r="OO27" s="220"/>
      <c r="OP27" s="220"/>
      <c r="OQ27" s="220"/>
      <c r="OR27" s="220"/>
      <c r="OS27" s="220"/>
      <c r="OT27" s="220"/>
      <c r="OU27" s="220"/>
      <c r="OV27" s="220"/>
      <c r="OW27" s="220"/>
      <c r="OX27" s="220"/>
      <c r="OY27" s="220"/>
      <c r="OZ27" s="220"/>
      <c r="PA27" s="220"/>
      <c r="PB27" s="220"/>
    </row>
    <row r="28" spans="1:418" s="234" customFormat="1" ht="14">
      <c r="A28" s="313"/>
      <c r="B28" s="220"/>
      <c r="C28" s="316"/>
      <c r="D28" s="317" t="s">
        <v>125</v>
      </c>
      <c r="E28" s="316"/>
      <c r="F28" s="316"/>
      <c r="G28" s="316"/>
      <c r="H28" s="316"/>
      <c r="I28" s="316"/>
      <c r="J28" s="314"/>
      <c r="K28" s="314"/>
      <c r="L28" s="314"/>
      <c r="M28" s="315"/>
      <c r="N28" s="313"/>
      <c r="O28" s="313"/>
      <c r="P28" s="309"/>
      <c r="Q28" s="309"/>
      <c r="R28" s="309"/>
      <c r="S28" s="309"/>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c r="HV28" s="220"/>
      <c r="HW28" s="220"/>
      <c r="HX28" s="220"/>
      <c r="HY28" s="220"/>
      <c r="HZ28" s="220"/>
      <c r="IA28" s="220"/>
      <c r="IB28" s="220"/>
      <c r="IC28" s="220"/>
      <c r="ID28" s="220"/>
      <c r="IE28" s="220"/>
      <c r="IF28" s="220"/>
      <c r="IG28" s="220"/>
      <c r="IH28" s="220"/>
      <c r="II28" s="220"/>
      <c r="IJ28" s="220"/>
      <c r="IK28" s="220"/>
      <c r="IL28" s="220"/>
      <c r="IM28" s="220"/>
      <c r="IN28" s="220"/>
      <c r="IO28" s="220"/>
      <c r="IP28" s="220"/>
      <c r="IQ28" s="220"/>
      <c r="IR28" s="220"/>
      <c r="IS28" s="220"/>
      <c r="IT28" s="220"/>
      <c r="IU28" s="220"/>
      <c r="IV28" s="220"/>
      <c r="IW28" s="220"/>
      <c r="IX28" s="220"/>
      <c r="IY28" s="220"/>
      <c r="IZ28" s="220"/>
      <c r="JA28" s="220"/>
      <c r="JB28" s="220"/>
      <c r="JC28" s="220"/>
      <c r="JD28" s="220"/>
      <c r="JE28" s="220"/>
      <c r="JF28" s="220"/>
      <c r="JG28" s="220"/>
      <c r="JH28" s="220"/>
      <c r="JI28" s="220"/>
      <c r="JJ28" s="220"/>
      <c r="JK28" s="220"/>
      <c r="JL28" s="220"/>
      <c r="JM28" s="220"/>
      <c r="JN28" s="220"/>
      <c r="JO28" s="220"/>
      <c r="JP28" s="220"/>
      <c r="JQ28" s="220"/>
      <c r="JR28" s="220"/>
      <c r="JS28" s="220"/>
      <c r="JT28" s="220"/>
      <c r="JU28" s="220"/>
      <c r="JV28" s="220"/>
      <c r="JW28" s="220"/>
      <c r="JX28" s="220"/>
      <c r="JY28" s="220"/>
      <c r="JZ28" s="220"/>
      <c r="KA28" s="220"/>
      <c r="KB28" s="220"/>
      <c r="KC28" s="220"/>
      <c r="KD28" s="220"/>
      <c r="KE28" s="220"/>
      <c r="KF28" s="220"/>
      <c r="KG28" s="220"/>
      <c r="KH28" s="220"/>
      <c r="KI28" s="220"/>
      <c r="KJ28" s="220"/>
      <c r="KK28" s="220"/>
      <c r="KL28" s="220"/>
      <c r="KM28" s="220"/>
      <c r="KN28" s="220"/>
      <c r="KO28" s="220"/>
      <c r="KP28" s="220"/>
      <c r="KQ28" s="220"/>
      <c r="KR28" s="220"/>
      <c r="KS28" s="220"/>
      <c r="KT28" s="220"/>
      <c r="KU28" s="220"/>
      <c r="KV28" s="220"/>
      <c r="KW28" s="220"/>
      <c r="KX28" s="220"/>
      <c r="KY28" s="220"/>
      <c r="KZ28" s="220"/>
      <c r="LA28" s="220"/>
      <c r="LB28" s="220"/>
      <c r="LC28" s="220"/>
      <c r="LD28" s="220"/>
      <c r="LE28" s="220"/>
      <c r="LF28" s="220"/>
      <c r="LG28" s="220"/>
      <c r="LH28" s="220"/>
      <c r="LI28" s="220"/>
      <c r="LJ28" s="220"/>
      <c r="LK28" s="220"/>
      <c r="LL28" s="220"/>
      <c r="LM28" s="220"/>
      <c r="LN28" s="220"/>
      <c r="LO28" s="220"/>
      <c r="LP28" s="220"/>
      <c r="LQ28" s="220"/>
      <c r="LR28" s="220"/>
      <c r="LS28" s="220"/>
      <c r="LT28" s="220"/>
      <c r="LU28" s="220"/>
      <c r="LV28" s="220"/>
      <c r="LW28" s="220"/>
      <c r="LX28" s="220"/>
      <c r="LY28" s="220"/>
      <c r="LZ28" s="220"/>
      <c r="MA28" s="220"/>
      <c r="MB28" s="220"/>
      <c r="MC28" s="220"/>
      <c r="MD28" s="220"/>
      <c r="ME28" s="220"/>
      <c r="MF28" s="220"/>
      <c r="MG28" s="220"/>
      <c r="MH28" s="220"/>
      <c r="MI28" s="220"/>
      <c r="MJ28" s="220"/>
      <c r="MK28" s="220"/>
      <c r="ML28" s="220"/>
      <c r="MM28" s="220"/>
      <c r="MN28" s="220"/>
      <c r="MO28" s="220"/>
      <c r="MP28" s="220"/>
      <c r="MQ28" s="220"/>
      <c r="MR28" s="220"/>
      <c r="MS28" s="220"/>
      <c r="MT28" s="220"/>
      <c r="MU28" s="220"/>
      <c r="MV28" s="220"/>
      <c r="MW28" s="220"/>
      <c r="MX28" s="220"/>
      <c r="MY28" s="220"/>
      <c r="MZ28" s="220"/>
      <c r="NA28" s="220"/>
      <c r="NB28" s="220"/>
      <c r="NC28" s="220"/>
      <c r="ND28" s="220"/>
      <c r="NE28" s="220"/>
      <c r="NF28" s="220"/>
      <c r="NG28" s="220"/>
      <c r="NH28" s="220"/>
      <c r="NI28" s="220"/>
      <c r="NJ28" s="220"/>
      <c r="NK28" s="220"/>
      <c r="NL28" s="220"/>
      <c r="NM28" s="220"/>
      <c r="NN28" s="220"/>
      <c r="NO28" s="220"/>
      <c r="NP28" s="220"/>
      <c r="NQ28" s="220"/>
      <c r="NR28" s="220"/>
      <c r="NS28" s="220"/>
      <c r="NT28" s="220"/>
      <c r="NU28" s="220"/>
      <c r="NV28" s="220"/>
      <c r="NW28" s="220"/>
      <c r="NX28" s="220"/>
      <c r="NY28" s="220"/>
      <c r="NZ28" s="220"/>
      <c r="OA28" s="220"/>
      <c r="OB28" s="220"/>
      <c r="OC28" s="220"/>
      <c r="OD28" s="220"/>
      <c r="OE28" s="220"/>
      <c r="OF28" s="220"/>
      <c r="OG28" s="220"/>
      <c r="OH28" s="220"/>
      <c r="OI28" s="220"/>
      <c r="OJ28" s="220"/>
      <c r="OK28" s="220"/>
      <c r="OL28" s="220"/>
      <c r="OM28" s="220"/>
      <c r="ON28" s="220"/>
      <c r="OO28" s="220"/>
      <c r="OP28" s="220"/>
      <c r="OQ28" s="220"/>
      <c r="OR28" s="220"/>
      <c r="OS28" s="220"/>
      <c r="OT28" s="220"/>
      <c r="OU28" s="220"/>
      <c r="OV28" s="220"/>
      <c r="OW28" s="220"/>
      <c r="OX28" s="220"/>
      <c r="OY28" s="220"/>
      <c r="OZ28" s="220"/>
      <c r="PA28" s="220"/>
      <c r="PB28" s="220"/>
    </row>
    <row r="29" spans="1:418" s="234" customFormat="1" ht="17.5" customHeight="1">
      <c r="A29" s="313"/>
      <c r="B29" s="220"/>
      <c r="C29" s="318" t="s">
        <v>127</v>
      </c>
      <c r="D29" s="319">
        <f>Variables!B23</f>
        <v>2000000</v>
      </c>
      <c r="E29" s="320"/>
      <c r="F29" s="320"/>
      <c r="G29" s="320"/>
      <c r="H29" s="320"/>
      <c r="I29" s="320"/>
      <c r="J29" s="320"/>
      <c r="K29" s="320"/>
      <c r="L29" s="320"/>
      <c r="M29" s="315"/>
      <c r="N29" s="313"/>
      <c r="O29" s="313"/>
      <c r="P29" s="309"/>
      <c r="Q29" s="309"/>
      <c r="R29" s="309"/>
      <c r="S29" s="309"/>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c r="KY29" s="220"/>
      <c r="KZ29" s="220"/>
      <c r="LA29" s="220"/>
      <c r="LB29" s="220"/>
      <c r="LC29" s="220"/>
      <c r="LD29" s="220"/>
      <c r="LE29" s="220"/>
      <c r="LF29" s="220"/>
      <c r="LG29" s="220"/>
      <c r="LH29" s="220"/>
      <c r="LI29" s="220"/>
      <c r="LJ29" s="220"/>
      <c r="LK29" s="220"/>
      <c r="LL29" s="220"/>
      <c r="LM29" s="220"/>
      <c r="LN29" s="220"/>
      <c r="LO29" s="220"/>
      <c r="LP29" s="220"/>
      <c r="LQ29" s="220"/>
      <c r="LR29" s="220"/>
      <c r="LS29" s="220"/>
      <c r="LT29" s="220"/>
      <c r="LU29" s="220"/>
      <c r="LV29" s="220"/>
      <c r="LW29" s="220"/>
      <c r="LX29" s="220"/>
      <c r="LY29" s="220"/>
      <c r="LZ29" s="220"/>
      <c r="MA29" s="220"/>
      <c r="MB29" s="220"/>
      <c r="MC29" s="220"/>
      <c r="MD29" s="220"/>
      <c r="ME29" s="220"/>
      <c r="MF29" s="220"/>
      <c r="MG29" s="220"/>
      <c r="MH29" s="220"/>
      <c r="MI29" s="220"/>
      <c r="MJ29" s="220"/>
      <c r="MK29" s="220"/>
      <c r="ML29" s="220"/>
      <c r="MM29" s="220"/>
      <c r="MN29" s="220"/>
      <c r="MO29" s="220"/>
      <c r="MP29" s="220"/>
      <c r="MQ29" s="220"/>
      <c r="MR29" s="220"/>
      <c r="MS29" s="220"/>
      <c r="MT29" s="220"/>
      <c r="MU29" s="220"/>
      <c r="MV29" s="220"/>
      <c r="MW29" s="220"/>
      <c r="MX29" s="220"/>
      <c r="MY29" s="220"/>
      <c r="MZ29" s="220"/>
      <c r="NA29" s="220"/>
      <c r="NB29" s="220"/>
      <c r="NC29" s="220"/>
      <c r="ND29" s="220"/>
      <c r="NE29" s="220"/>
      <c r="NF29" s="220"/>
      <c r="NG29" s="220"/>
      <c r="NH29" s="220"/>
      <c r="NI29" s="220"/>
      <c r="NJ29" s="220"/>
      <c r="NK29" s="220"/>
      <c r="NL29" s="220"/>
      <c r="NM29" s="220"/>
      <c r="NN29" s="220"/>
      <c r="NO29" s="220"/>
      <c r="NP29" s="220"/>
      <c r="NQ29" s="220"/>
      <c r="NR29" s="220"/>
      <c r="NS29" s="220"/>
      <c r="NT29" s="220"/>
      <c r="NU29" s="220"/>
      <c r="NV29" s="220"/>
      <c r="NW29" s="220"/>
      <c r="NX29" s="220"/>
      <c r="NY29" s="220"/>
      <c r="NZ29" s="220"/>
      <c r="OA29" s="220"/>
      <c r="OB29" s="220"/>
      <c r="OC29" s="220"/>
      <c r="OD29" s="220"/>
      <c r="OE29" s="220"/>
      <c r="OF29" s="220"/>
      <c r="OG29" s="220"/>
      <c r="OH29" s="220"/>
      <c r="OI29" s="220"/>
      <c r="OJ29" s="220"/>
      <c r="OK29" s="220"/>
      <c r="OL29" s="220"/>
      <c r="OM29" s="220"/>
      <c r="ON29" s="220"/>
      <c r="OO29" s="220"/>
      <c r="OP29" s="220"/>
      <c r="OQ29" s="220"/>
      <c r="OR29" s="220"/>
      <c r="OS29" s="220"/>
      <c r="OT29" s="220"/>
      <c r="OU29" s="220"/>
      <c r="OV29" s="220"/>
      <c r="OW29" s="220"/>
      <c r="OX29" s="220"/>
      <c r="OY29" s="220"/>
      <c r="OZ29" s="220"/>
      <c r="PA29" s="220"/>
      <c r="PB29" s="220"/>
    </row>
    <row r="30" spans="1:418" s="321" customFormat="1" ht="17.5" customHeight="1">
      <c r="A30" s="313"/>
      <c r="B30" s="220"/>
      <c r="C30" s="318" t="s">
        <v>56</v>
      </c>
      <c r="D30" s="319">
        <f>Variables!B24</f>
        <v>360000</v>
      </c>
      <c r="E30" s="320"/>
      <c r="F30" s="320"/>
      <c r="G30" s="320"/>
      <c r="H30" s="320"/>
      <c r="I30" s="320"/>
      <c r="J30" s="320"/>
      <c r="K30" s="320"/>
      <c r="L30" s="320"/>
      <c r="M30" s="315"/>
      <c r="N30" s="313"/>
      <c r="O30" s="313"/>
      <c r="P30" s="313"/>
      <c r="Q30" s="313"/>
      <c r="R30" s="313"/>
      <c r="S30" s="313"/>
      <c r="T30" s="220"/>
      <c r="U30" s="220"/>
      <c r="V30" s="220"/>
      <c r="W30" s="220"/>
      <c r="X30" s="220"/>
      <c r="Y30" s="220"/>
      <c r="Z30" s="220"/>
      <c r="AA30" s="220"/>
      <c r="AB30" s="220"/>
      <c r="AC30" s="220"/>
      <c r="AD30" s="220"/>
      <c r="AE30" s="220"/>
      <c r="AF30" s="220"/>
      <c r="AG30" s="220"/>
      <c r="AH30" s="220"/>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c r="IQ30" s="313"/>
      <c r="IR30" s="313"/>
      <c r="IS30" s="313"/>
      <c r="IT30" s="313"/>
      <c r="IU30" s="313"/>
      <c r="IV30" s="313"/>
      <c r="IW30" s="313"/>
      <c r="IX30" s="313"/>
      <c r="IY30" s="313"/>
      <c r="IZ30" s="313"/>
      <c r="JA30" s="313"/>
      <c r="JB30" s="313"/>
      <c r="JC30" s="313"/>
      <c r="JD30" s="313"/>
      <c r="JE30" s="313"/>
      <c r="JF30" s="313"/>
      <c r="JG30" s="313"/>
      <c r="JH30" s="313"/>
      <c r="JI30" s="313"/>
      <c r="JJ30" s="313"/>
      <c r="JK30" s="313"/>
      <c r="JL30" s="313"/>
      <c r="JM30" s="313"/>
      <c r="JN30" s="313"/>
      <c r="JO30" s="313"/>
      <c r="JP30" s="313"/>
      <c r="JQ30" s="313"/>
      <c r="JR30" s="313"/>
      <c r="JS30" s="313"/>
      <c r="JT30" s="313"/>
      <c r="JU30" s="313"/>
      <c r="JV30" s="313"/>
      <c r="JW30" s="313"/>
      <c r="JX30" s="313"/>
      <c r="JY30" s="313"/>
      <c r="JZ30" s="313"/>
      <c r="KA30" s="313"/>
      <c r="KB30" s="313"/>
      <c r="KC30" s="313"/>
      <c r="KD30" s="313"/>
      <c r="KE30" s="313"/>
      <c r="KF30" s="313"/>
      <c r="KG30" s="313"/>
      <c r="KH30" s="313"/>
      <c r="KI30" s="313"/>
      <c r="KJ30" s="313"/>
      <c r="KK30" s="313"/>
      <c r="KL30" s="313"/>
      <c r="KM30" s="313"/>
      <c r="KN30" s="313"/>
      <c r="KO30" s="313"/>
      <c r="KP30" s="313"/>
      <c r="KQ30" s="313"/>
      <c r="KR30" s="313"/>
      <c r="KS30" s="313"/>
      <c r="KT30" s="313"/>
      <c r="KU30" s="313"/>
      <c r="KV30" s="313"/>
      <c r="KW30" s="313"/>
      <c r="KX30" s="313"/>
      <c r="KY30" s="313"/>
      <c r="KZ30" s="313"/>
      <c r="LA30" s="313"/>
      <c r="LB30" s="313"/>
      <c r="LC30" s="313"/>
      <c r="LD30" s="313"/>
      <c r="LE30" s="313"/>
      <c r="LF30" s="313"/>
      <c r="LG30" s="313"/>
      <c r="LH30" s="313"/>
      <c r="LI30" s="313"/>
      <c r="LJ30" s="313"/>
      <c r="LK30" s="313"/>
      <c r="LL30" s="313"/>
      <c r="LM30" s="313"/>
      <c r="LN30" s="313"/>
      <c r="LO30" s="313"/>
      <c r="LP30" s="313"/>
      <c r="LQ30" s="313"/>
      <c r="LR30" s="313"/>
      <c r="LS30" s="313"/>
      <c r="LT30" s="313"/>
      <c r="LU30" s="313"/>
      <c r="LV30" s="313"/>
      <c r="LW30" s="313"/>
      <c r="LX30" s="313"/>
      <c r="LY30" s="313"/>
      <c r="LZ30" s="313"/>
      <c r="MA30" s="313"/>
      <c r="MB30" s="313"/>
      <c r="MC30" s="313"/>
      <c r="MD30" s="313"/>
      <c r="ME30" s="313"/>
      <c r="MF30" s="313"/>
      <c r="MG30" s="313"/>
      <c r="MH30" s="313"/>
      <c r="MI30" s="313"/>
      <c r="MJ30" s="313"/>
      <c r="MK30" s="313"/>
      <c r="ML30" s="313"/>
      <c r="MM30" s="313"/>
      <c r="MN30" s="313"/>
      <c r="MO30" s="313"/>
      <c r="MP30" s="313"/>
      <c r="MQ30" s="313"/>
      <c r="MR30" s="313"/>
      <c r="MS30" s="313"/>
      <c r="MT30" s="313"/>
      <c r="MU30" s="313"/>
      <c r="MV30" s="313"/>
      <c r="MW30" s="313"/>
      <c r="MX30" s="313"/>
      <c r="MY30" s="313"/>
      <c r="MZ30" s="313"/>
      <c r="NA30" s="313"/>
      <c r="NB30" s="313"/>
      <c r="NC30" s="313"/>
      <c r="ND30" s="313"/>
      <c r="NE30" s="313"/>
      <c r="NF30" s="313"/>
      <c r="NG30" s="313"/>
      <c r="NH30" s="313"/>
      <c r="NI30" s="313"/>
      <c r="NJ30" s="313"/>
      <c r="NK30" s="313"/>
      <c r="NL30" s="313"/>
      <c r="NM30" s="313"/>
      <c r="NN30" s="313"/>
      <c r="NO30" s="313"/>
      <c r="NP30" s="313"/>
      <c r="NQ30" s="313"/>
      <c r="NR30" s="313"/>
      <c r="NS30" s="313"/>
      <c r="NT30" s="313"/>
      <c r="NU30" s="313"/>
      <c r="NV30" s="313"/>
      <c r="NW30" s="313"/>
      <c r="NX30" s="313"/>
      <c r="NY30" s="313"/>
      <c r="NZ30" s="313"/>
      <c r="OA30" s="313"/>
      <c r="OB30" s="313"/>
      <c r="OC30" s="313"/>
      <c r="OD30" s="313"/>
      <c r="OE30" s="313"/>
      <c r="OF30" s="313"/>
      <c r="OG30" s="313"/>
      <c r="OH30" s="313"/>
      <c r="OI30" s="313"/>
      <c r="OJ30" s="313"/>
      <c r="OK30" s="313"/>
      <c r="OL30" s="313"/>
      <c r="OM30" s="313"/>
      <c r="ON30" s="313"/>
      <c r="OO30" s="313"/>
      <c r="OP30" s="313"/>
      <c r="OQ30" s="313"/>
      <c r="OR30" s="313"/>
      <c r="OS30" s="313"/>
      <c r="OT30" s="313"/>
      <c r="OU30" s="313"/>
      <c r="OV30" s="313"/>
      <c r="OW30" s="313"/>
      <c r="OX30" s="313"/>
      <c r="OY30" s="313"/>
      <c r="OZ30" s="313"/>
      <c r="PA30" s="313"/>
      <c r="PB30" s="313"/>
    </row>
    <row r="31" spans="1:418" s="321" customFormat="1" ht="31" customHeight="1">
      <c r="A31" s="313"/>
      <c r="B31" s="220"/>
      <c r="C31" s="301" t="s">
        <v>126</v>
      </c>
      <c r="D31" s="301"/>
      <c r="E31" s="301"/>
      <c r="F31" s="301"/>
      <c r="G31" s="301"/>
      <c r="H31" s="301"/>
      <c r="I31" s="301"/>
      <c r="J31" s="320"/>
      <c r="K31" s="320"/>
      <c r="L31" s="320"/>
      <c r="M31" s="315"/>
      <c r="N31" s="313"/>
      <c r="O31" s="313"/>
      <c r="P31" s="313"/>
      <c r="Q31" s="313"/>
      <c r="R31" s="313"/>
      <c r="S31" s="313"/>
      <c r="T31" s="220"/>
      <c r="U31" s="220"/>
      <c r="V31" s="220"/>
      <c r="W31" s="220"/>
      <c r="X31" s="220"/>
      <c r="Y31" s="220"/>
      <c r="Z31" s="220"/>
      <c r="AA31" s="220"/>
      <c r="AB31" s="220"/>
      <c r="AC31" s="220"/>
      <c r="AD31" s="220"/>
      <c r="AE31" s="220"/>
      <c r="AF31" s="220"/>
      <c r="AG31" s="220"/>
      <c r="AH31" s="220"/>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c r="IV31" s="313"/>
      <c r="IW31" s="313"/>
      <c r="IX31" s="313"/>
      <c r="IY31" s="313"/>
      <c r="IZ31" s="313"/>
      <c r="JA31" s="313"/>
      <c r="JB31" s="313"/>
      <c r="JC31" s="313"/>
      <c r="JD31" s="313"/>
      <c r="JE31" s="313"/>
      <c r="JF31" s="313"/>
      <c r="JG31" s="313"/>
      <c r="JH31" s="313"/>
      <c r="JI31" s="313"/>
      <c r="JJ31" s="313"/>
      <c r="JK31" s="313"/>
      <c r="JL31" s="313"/>
      <c r="JM31" s="313"/>
      <c r="JN31" s="313"/>
      <c r="JO31" s="313"/>
      <c r="JP31" s="313"/>
      <c r="JQ31" s="313"/>
      <c r="JR31" s="313"/>
      <c r="JS31" s="313"/>
      <c r="JT31" s="313"/>
      <c r="JU31" s="313"/>
      <c r="JV31" s="313"/>
      <c r="JW31" s="313"/>
      <c r="JX31" s="313"/>
      <c r="JY31" s="313"/>
      <c r="JZ31" s="313"/>
      <c r="KA31" s="313"/>
      <c r="KB31" s="313"/>
      <c r="KC31" s="313"/>
      <c r="KD31" s="313"/>
      <c r="KE31" s="313"/>
      <c r="KF31" s="313"/>
      <c r="KG31" s="313"/>
      <c r="KH31" s="313"/>
      <c r="KI31" s="313"/>
      <c r="KJ31" s="313"/>
      <c r="KK31" s="313"/>
      <c r="KL31" s="313"/>
      <c r="KM31" s="313"/>
      <c r="KN31" s="313"/>
      <c r="KO31" s="313"/>
      <c r="KP31" s="313"/>
      <c r="KQ31" s="313"/>
      <c r="KR31" s="313"/>
      <c r="KS31" s="313"/>
      <c r="KT31" s="313"/>
      <c r="KU31" s="313"/>
      <c r="KV31" s="313"/>
      <c r="KW31" s="313"/>
      <c r="KX31" s="313"/>
      <c r="KY31" s="313"/>
      <c r="KZ31" s="313"/>
      <c r="LA31" s="313"/>
      <c r="LB31" s="313"/>
      <c r="LC31" s="313"/>
      <c r="LD31" s="313"/>
      <c r="LE31" s="313"/>
      <c r="LF31" s="313"/>
      <c r="LG31" s="313"/>
      <c r="LH31" s="313"/>
      <c r="LI31" s="313"/>
      <c r="LJ31" s="313"/>
      <c r="LK31" s="313"/>
      <c r="LL31" s="313"/>
      <c r="LM31" s="313"/>
      <c r="LN31" s="313"/>
      <c r="LO31" s="313"/>
      <c r="LP31" s="313"/>
      <c r="LQ31" s="313"/>
      <c r="LR31" s="313"/>
      <c r="LS31" s="313"/>
      <c r="LT31" s="313"/>
      <c r="LU31" s="313"/>
      <c r="LV31" s="313"/>
      <c r="LW31" s="313"/>
      <c r="LX31" s="313"/>
      <c r="LY31" s="313"/>
      <c r="LZ31" s="313"/>
      <c r="MA31" s="313"/>
      <c r="MB31" s="313"/>
      <c r="MC31" s="313"/>
      <c r="MD31" s="313"/>
      <c r="ME31" s="313"/>
      <c r="MF31" s="313"/>
      <c r="MG31" s="313"/>
      <c r="MH31" s="313"/>
      <c r="MI31" s="313"/>
      <c r="MJ31" s="313"/>
      <c r="MK31" s="313"/>
      <c r="ML31" s="313"/>
      <c r="MM31" s="313"/>
      <c r="MN31" s="313"/>
      <c r="MO31" s="313"/>
      <c r="MP31" s="313"/>
      <c r="MQ31" s="313"/>
      <c r="MR31" s="313"/>
      <c r="MS31" s="313"/>
      <c r="MT31" s="313"/>
      <c r="MU31" s="313"/>
      <c r="MV31" s="313"/>
      <c r="MW31" s="313"/>
      <c r="MX31" s="313"/>
      <c r="MY31" s="313"/>
      <c r="MZ31" s="313"/>
      <c r="NA31" s="313"/>
      <c r="NB31" s="313"/>
      <c r="NC31" s="313"/>
      <c r="ND31" s="313"/>
      <c r="NE31" s="313"/>
      <c r="NF31" s="313"/>
      <c r="NG31" s="313"/>
      <c r="NH31" s="313"/>
      <c r="NI31" s="313"/>
      <c r="NJ31" s="313"/>
      <c r="NK31" s="313"/>
      <c r="NL31" s="313"/>
      <c r="NM31" s="313"/>
      <c r="NN31" s="313"/>
      <c r="NO31" s="313"/>
      <c r="NP31" s="313"/>
      <c r="NQ31" s="313"/>
      <c r="NR31" s="313"/>
      <c r="NS31" s="313"/>
      <c r="NT31" s="313"/>
      <c r="NU31" s="313"/>
      <c r="NV31" s="313"/>
      <c r="NW31" s="313"/>
      <c r="NX31" s="313"/>
      <c r="NY31" s="313"/>
      <c r="NZ31" s="313"/>
      <c r="OA31" s="313"/>
      <c r="OB31" s="313"/>
      <c r="OC31" s="313"/>
      <c r="OD31" s="313"/>
      <c r="OE31" s="313"/>
      <c r="OF31" s="313"/>
      <c r="OG31" s="313"/>
      <c r="OH31" s="313"/>
      <c r="OI31" s="313"/>
      <c r="OJ31" s="313"/>
      <c r="OK31" s="313"/>
      <c r="OL31" s="313"/>
      <c r="OM31" s="313"/>
      <c r="ON31" s="313"/>
      <c r="OO31" s="313"/>
      <c r="OP31" s="313"/>
      <c r="OQ31" s="313"/>
      <c r="OR31" s="313"/>
      <c r="OS31" s="313"/>
      <c r="OT31" s="313"/>
      <c r="OU31" s="313"/>
      <c r="OV31" s="313"/>
      <c r="OW31" s="313"/>
      <c r="OX31" s="313"/>
      <c r="OY31" s="313"/>
      <c r="OZ31" s="313"/>
      <c r="PA31" s="313"/>
      <c r="PB31" s="313"/>
    </row>
    <row r="32" spans="1:418" s="321" customFormat="1" ht="18.649999999999999" customHeight="1">
      <c r="A32" s="313"/>
      <c r="B32" s="220"/>
      <c r="C32" s="305" t="s">
        <v>58</v>
      </c>
      <c r="D32" s="305"/>
      <c r="E32" s="305"/>
      <c r="F32" s="305"/>
      <c r="G32" s="305"/>
      <c r="H32" s="305"/>
      <c r="I32" s="305"/>
      <c r="J32" s="320"/>
      <c r="K32" s="320"/>
      <c r="L32" s="320"/>
      <c r="M32" s="315"/>
      <c r="N32" s="313"/>
      <c r="O32" s="313"/>
      <c r="P32" s="313"/>
      <c r="Q32" s="313"/>
      <c r="R32" s="313"/>
      <c r="S32" s="313"/>
      <c r="T32" s="220"/>
      <c r="U32" s="220"/>
      <c r="V32" s="220"/>
      <c r="W32" s="220"/>
      <c r="X32" s="220"/>
      <c r="Y32" s="220"/>
      <c r="Z32" s="220"/>
      <c r="AA32" s="220"/>
      <c r="AB32" s="220"/>
      <c r="AC32" s="220"/>
      <c r="AD32" s="220"/>
      <c r="AE32" s="220"/>
      <c r="AF32" s="220"/>
      <c r="AG32" s="220"/>
      <c r="AH32" s="220"/>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c r="IQ32" s="313"/>
      <c r="IR32" s="313"/>
      <c r="IS32" s="313"/>
      <c r="IT32" s="313"/>
      <c r="IU32" s="313"/>
      <c r="IV32" s="313"/>
      <c r="IW32" s="313"/>
      <c r="IX32" s="313"/>
      <c r="IY32" s="313"/>
      <c r="IZ32" s="313"/>
      <c r="JA32" s="313"/>
      <c r="JB32" s="313"/>
      <c r="JC32" s="313"/>
      <c r="JD32" s="313"/>
      <c r="JE32" s="313"/>
      <c r="JF32" s="313"/>
      <c r="JG32" s="313"/>
      <c r="JH32" s="313"/>
      <c r="JI32" s="313"/>
      <c r="JJ32" s="313"/>
      <c r="JK32" s="313"/>
      <c r="JL32" s="313"/>
      <c r="JM32" s="313"/>
      <c r="JN32" s="313"/>
      <c r="JO32" s="313"/>
      <c r="JP32" s="313"/>
      <c r="JQ32" s="313"/>
      <c r="JR32" s="313"/>
      <c r="JS32" s="313"/>
      <c r="JT32" s="313"/>
      <c r="JU32" s="313"/>
      <c r="JV32" s="313"/>
      <c r="JW32" s="313"/>
      <c r="JX32" s="313"/>
      <c r="JY32" s="313"/>
      <c r="JZ32" s="313"/>
      <c r="KA32" s="313"/>
      <c r="KB32" s="313"/>
      <c r="KC32" s="313"/>
      <c r="KD32" s="313"/>
      <c r="KE32" s="313"/>
      <c r="KF32" s="313"/>
      <c r="KG32" s="313"/>
      <c r="KH32" s="313"/>
      <c r="KI32" s="313"/>
      <c r="KJ32" s="313"/>
      <c r="KK32" s="313"/>
      <c r="KL32" s="313"/>
      <c r="KM32" s="313"/>
      <c r="KN32" s="313"/>
      <c r="KO32" s="313"/>
      <c r="KP32" s="313"/>
      <c r="KQ32" s="313"/>
      <c r="KR32" s="313"/>
      <c r="KS32" s="313"/>
      <c r="KT32" s="313"/>
      <c r="KU32" s="313"/>
      <c r="KV32" s="313"/>
      <c r="KW32" s="313"/>
      <c r="KX32" s="313"/>
      <c r="KY32" s="313"/>
      <c r="KZ32" s="313"/>
      <c r="LA32" s="313"/>
      <c r="LB32" s="313"/>
      <c r="LC32" s="313"/>
      <c r="LD32" s="313"/>
      <c r="LE32" s="313"/>
      <c r="LF32" s="313"/>
      <c r="LG32" s="313"/>
      <c r="LH32" s="313"/>
      <c r="LI32" s="313"/>
      <c r="LJ32" s="313"/>
      <c r="LK32" s="313"/>
      <c r="LL32" s="313"/>
      <c r="LM32" s="313"/>
      <c r="LN32" s="313"/>
      <c r="LO32" s="313"/>
      <c r="LP32" s="313"/>
      <c r="LQ32" s="313"/>
      <c r="LR32" s="313"/>
      <c r="LS32" s="313"/>
      <c r="LT32" s="313"/>
      <c r="LU32" s="313"/>
      <c r="LV32" s="313"/>
      <c r="LW32" s="313"/>
      <c r="LX32" s="313"/>
      <c r="LY32" s="313"/>
      <c r="LZ32" s="313"/>
      <c r="MA32" s="313"/>
      <c r="MB32" s="313"/>
      <c r="MC32" s="313"/>
      <c r="MD32" s="313"/>
      <c r="ME32" s="313"/>
      <c r="MF32" s="313"/>
      <c r="MG32" s="313"/>
      <c r="MH32" s="313"/>
      <c r="MI32" s="313"/>
      <c r="MJ32" s="313"/>
      <c r="MK32" s="313"/>
      <c r="ML32" s="313"/>
      <c r="MM32" s="313"/>
      <c r="MN32" s="313"/>
      <c r="MO32" s="313"/>
      <c r="MP32" s="313"/>
      <c r="MQ32" s="313"/>
      <c r="MR32" s="313"/>
      <c r="MS32" s="313"/>
      <c r="MT32" s="313"/>
      <c r="MU32" s="313"/>
      <c r="MV32" s="313"/>
      <c r="MW32" s="313"/>
      <c r="MX32" s="313"/>
      <c r="MY32" s="313"/>
      <c r="MZ32" s="313"/>
      <c r="NA32" s="313"/>
      <c r="NB32" s="313"/>
      <c r="NC32" s="313"/>
      <c r="ND32" s="313"/>
      <c r="NE32" s="313"/>
      <c r="NF32" s="313"/>
      <c r="NG32" s="313"/>
      <c r="NH32" s="313"/>
      <c r="NI32" s="313"/>
      <c r="NJ32" s="313"/>
      <c r="NK32" s="313"/>
      <c r="NL32" s="313"/>
      <c r="NM32" s="313"/>
      <c r="NN32" s="313"/>
      <c r="NO32" s="313"/>
      <c r="NP32" s="313"/>
      <c r="NQ32" s="313"/>
      <c r="NR32" s="313"/>
      <c r="NS32" s="313"/>
      <c r="NT32" s="313"/>
      <c r="NU32" s="313"/>
      <c r="NV32" s="313"/>
      <c r="NW32" s="313"/>
      <c r="NX32" s="313"/>
      <c r="NY32" s="313"/>
      <c r="NZ32" s="313"/>
      <c r="OA32" s="313"/>
      <c r="OB32" s="313"/>
      <c r="OC32" s="313"/>
      <c r="OD32" s="313"/>
      <c r="OE32" s="313"/>
      <c r="OF32" s="313"/>
      <c r="OG32" s="313"/>
      <c r="OH32" s="313"/>
      <c r="OI32" s="313"/>
      <c r="OJ32" s="313"/>
      <c r="OK32" s="313"/>
      <c r="OL32" s="313"/>
      <c r="OM32" s="313"/>
      <c r="ON32" s="313"/>
      <c r="OO32" s="313"/>
      <c r="OP32" s="313"/>
      <c r="OQ32" s="313"/>
      <c r="OR32" s="313"/>
      <c r="OS32" s="313"/>
      <c r="OT32" s="313"/>
      <c r="OU32" s="313"/>
      <c r="OV32" s="313"/>
      <c r="OW32" s="313"/>
      <c r="OX32" s="313"/>
      <c r="OY32" s="313"/>
      <c r="OZ32" s="313"/>
      <c r="PA32" s="313"/>
      <c r="PB32" s="313"/>
    </row>
    <row r="33" spans="1:418" s="321" customFormat="1" ht="12.65" customHeight="1">
      <c r="A33" s="313"/>
      <c r="B33" s="220"/>
      <c r="C33" s="322"/>
      <c r="D33" s="320"/>
      <c r="E33" s="320"/>
      <c r="F33" s="320"/>
      <c r="G33" s="320"/>
      <c r="H33" s="320"/>
      <c r="I33" s="320"/>
      <c r="J33" s="320"/>
      <c r="K33" s="320"/>
      <c r="L33" s="320"/>
      <c r="M33" s="315"/>
      <c r="N33" s="313"/>
      <c r="O33" s="313"/>
      <c r="P33" s="313"/>
      <c r="Q33" s="313"/>
      <c r="R33" s="313"/>
      <c r="S33" s="313"/>
      <c r="T33" s="220"/>
      <c r="U33" s="220"/>
      <c r="V33" s="220"/>
      <c r="W33" s="220"/>
      <c r="X33" s="220"/>
      <c r="Y33" s="220"/>
      <c r="Z33" s="220"/>
      <c r="AA33" s="220"/>
      <c r="AB33" s="220"/>
      <c r="AC33" s="220"/>
      <c r="AD33" s="220"/>
      <c r="AE33" s="220"/>
      <c r="AF33" s="220"/>
      <c r="AG33" s="220"/>
      <c r="AH33" s="220"/>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c r="IS33" s="313"/>
      <c r="IT33" s="313"/>
      <c r="IU33" s="313"/>
      <c r="IV33" s="313"/>
      <c r="IW33" s="313"/>
      <c r="IX33" s="313"/>
      <c r="IY33" s="313"/>
      <c r="IZ33" s="313"/>
      <c r="JA33" s="313"/>
      <c r="JB33" s="313"/>
      <c r="JC33" s="313"/>
      <c r="JD33" s="313"/>
      <c r="JE33" s="313"/>
      <c r="JF33" s="313"/>
      <c r="JG33" s="313"/>
      <c r="JH33" s="313"/>
      <c r="JI33" s="313"/>
      <c r="JJ33" s="313"/>
      <c r="JK33" s="313"/>
      <c r="JL33" s="313"/>
      <c r="JM33" s="313"/>
      <c r="JN33" s="313"/>
      <c r="JO33" s="313"/>
      <c r="JP33" s="313"/>
      <c r="JQ33" s="313"/>
      <c r="JR33" s="313"/>
      <c r="JS33" s="313"/>
      <c r="JT33" s="313"/>
      <c r="JU33" s="313"/>
      <c r="JV33" s="313"/>
      <c r="JW33" s="313"/>
      <c r="JX33" s="313"/>
      <c r="JY33" s="313"/>
      <c r="JZ33" s="313"/>
      <c r="KA33" s="313"/>
      <c r="KB33" s="313"/>
      <c r="KC33" s="313"/>
      <c r="KD33" s="313"/>
      <c r="KE33" s="313"/>
      <c r="KF33" s="313"/>
      <c r="KG33" s="313"/>
      <c r="KH33" s="313"/>
      <c r="KI33" s="313"/>
      <c r="KJ33" s="313"/>
      <c r="KK33" s="313"/>
      <c r="KL33" s="313"/>
      <c r="KM33" s="313"/>
      <c r="KN33" s="313"/>
      <c r="KO33" s="313"/>
      <c r="KP33" s="313"/>
      <c r="KQ33" s="313"/>
      <c r="KR33" s="313"/>
      <c r="KS33" s="313"/>
      <c r="KT33" s="313"/>
      <c r="KU33" s="313"/>
      <c r="KV33" s="313"/>
      <c r="KW33" s="313"/>
      <c r="KX33" s="313"/>
      <c r="KY33" s="313"/>
      <c r="KZ33" s="313"/>
      <c r="LA33" s="313"/>
      <c r="LB33" s="313"/>
      <c r="LC33" s="313"/>
      <c r="LD33" s="313"/>
      <c r="LE33" s="313"/>
      <c r="LF33" s="313"/>
      <c r="LG33" s="313"/>
      <c r="LH33" s="313"/>
      <c r="LI33" s="313"/>
      <c r="LJ33" s="313"/>
      <c r="LK33" s="313"/>
      <c r="LL33" s="313"/>
      <c r="LM33" s="313"/>
      <c r="LN33" s="313"/>
      <c r="LO33" s="313"/>
      <c r="LP33" s="313"/>
      <c r="LQ33" s="313"/>
      <c r="LR33" s="313"/>
      <c r="LS33" s="313"/>
      <c r="LT33" s="313"/>
      <c r="LU33" s="313"/>
      <c r="LV33" s="313"/>
      <c r="LW33" s="313"/>
      <c r="LX33" s="313"/>
      <c r="LY33" s="313"/>
      <c r="LZ33" s="313"/>
      <c r="MA33" s="313"/>
      <c r="MB33" s="313"/>
      <c r="MC33" s="313"/>
      <c r="MD33" s="313"/>
      <c r="ME33" s="313"/>
      <c r="MF33" s="313"/>
      <c r="MG33" s="313"/>
      <c r="MH33" s="313"/>
      <c r="MI33" s="313"/>
      <c r="MJ33" s="313"/>
      <c r="MK33" s="313"/>
      <c r="ML33" s="313"/>
      <c r="MM33" s="313"/>
      <c r="MN33" s="313"/>
      <c r="MO33" s="313"/>
      <c r="MP33" s="313"/>
      <c r="MQ33" s="313"/>
      <c r="MR33" s="313"/>
      <c r="MS33" s="313"/>
      <c r="MT33" s="313"/>
      <c r="MU33" s="313"/>
      <c r="MV33" s="313"/>
      <c r="MW33" s="313"/>
      <c r="MX33" s="313"/>
      <c r="MY33" s="313"/>
      <c r="MZ33" s="313"/>
      <c r="NA33" s="313"/>
      <c r="NB33" s="313"/>
      <c r="NC33" s="313"/>
      <c r="ND33" s="313"/>
      <c r="NE33" s="313"/>
      <c r="NF33" s="313"/>
      <c r="NG33" s="313"/>
      <c r="NH33" s="313"/>
      <c r="NI33" s="313"/>
      <c r="NJ33" s="313"/>
      <c r="NK33" s="313"/>
      <c r="NL33" s="313"/>
      <c r="NM33" s="313"/>
      <c r="NN33" s="313"/>
      <c r="NO33" s="313"/>
      <c r="NP33" s="313"/>
      <c r="NQ33" s="313"/>
      <c r="NR33" s="313"/>
      <c r="NS33" s="313"/>
      <c r="NT33" s="313"/>
      <c r="NU33" s="313"/>
      <c r="NV33" s="313"/>
      <c r="NW33" s="313"/>
      <c r="NX33" s="313"/>
      <c r="NY33" s="313"/>
      <c r="NZ33" s="313"/>
      <c r="OA33" s="313"/>
      <c r="OB33" s="313"/>
      <c r="OC33" s="313"/>
      <c r="OD33" s="313"/>
      <c r="OE33" s="313"/>
      <c r="OF33" s="313"/>
      <c r="OG33" s="313"/>
      <c r="OH33" s="313"/>
      <c r="OI33" s="313"/>
      <c r="OJ33" s="313"/>
      <c r="OK33" s="313"/>
      <c r="OL33" s="313"/>
      <c r="OM33" s="313"/>
      <c r="ON33" s="313"/>
      <c r="OO33" s="313"/>
      <c r="OP33" s="313"/>
      <c r="OQ33" s="313"/>
      <c r="OR33" s="313"/>
      <c r="OS33" s="313"/>
      <c r="OT33" s="313"/>
      <c r="OU33" s="313"/>
      <c r="OV33" s="313"/>
      <c r="OW33" s="313"/>
      <c r="OX33" s="313"/>
      <c r="OY33" s="313"/>
      <c r="OZ33" s="313"/>
      <c r="PA33" s="313"/>
      <c r="PB33" s="313"/>
    </row>
    <row r="34" spans="1:418" s="321" customFormat="1" ht="21" customHeight="1">
      <c r="A34" s="313"/>
      <c r="B34" s="220"/>
      <c r="C34" s="312" t="s">
        <v>42</v>
      </c>
      <c r="D34" s="320"/>
      <c r="E34" s="320"/>
      <c r="F34" s="320"/>
      <c r="G34" s="320"/>
      <c r="H34" s="320"/>
      <c r="I34" s="320"/>
      <c r="J34" s="320"/>
      <c r="K34" s="323"/>
      <c r="L34" s="323"/>
      <c r="M34" s="315"/>
      <c r="N34" s="313"/>
      <c r="O34" s="313"/>
      <c r="P34" s="313"/>
      <c r="Q34" s="313"/>
      <c r="R34" s="313"/>
      <c r="S34" s="313"/>
      <c r="T34" s="220"/>
      <c r="U34" s="220"/>
      <c r="V34" s="220"/>
      <c r="W34" s="220"/>
      <c r="X34" s="220"/>
      <c r="Y34" s="220"/>
      <c r="Z34" s="220"/>
      <c r="AA34" s="220"/>
      <c r="AB34" s="220"/>
      <c r="AC34" s="220"/>
      <c r="AD34" s="220"/>
      <c r="AE34" s="220"/>
      <c r="AF34" s="220"/>
      <c r="AG34" s="220"/>
      <c r="AH34" s="220"/>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c r="IQ34" s="313"/>
      <c r="IR34" s="313"/>
      <c r="IS34" s="313"/>
      <c r="IT34" s="313"/>
      <c r="IU34" s="313"/>
      <c r="IV34" s="313"/>
      <c r="IW34" s="313"/>
      <c r="IX34" s="313"/>
      <c r="IY34" s="313"/>
      <c r="IZ34" s="313"/>
      <c r="JA34" s="313"/>
      <c r="JB34" s="313"/>
      <c r="JC34" s="313"/>
      <c r="JD34" s="313"/>
      <c r="JE34" s="313"/>
      <c r="JF34" s="313"/>
      <c r="JG34" s="313"/>
      <c r="JH34" s="313"/>
      <c r="JI34" s="313"/>
      <c r="JJ34" s="313"/>
      <c r="JK34" s="313"/>
      <c r="JL34" s="313"/>
      <c r="JM34" s="313"/>
      <c r="JN34" s="313"/>
      <c r="JO34" s="313"/>
      <c r="JP34" s="313"/>
      <c r="JQ34" s="313"/>
      <c r="JR34" s="313"/>
      <c r="JS34" s="313"/>
      <c r="JT34" s="313"/>
      <c r="JU34" s="313"/>
      <c r="JV34" s="313"/>
      <c r="JW34" s="313"/>
      <c r="JX34" s="313"/>
      <c r="JY34" s="313"/>
      <c r="JZ34" s="313"/>
      <c r="KA34" s="313"/>
      <c r="KB34" s="313"/>
      <c r="KC34" s="313"/>
      <c r="KD34" s="313"/>
      <c r="KE34" s="313"/>
      <c r="KF34" s="313"/>
      <c r="KG34" s="313"/>
      <c r="KH34" s="313"/>
      <c r="KI34" s="313"/>
      <c r="KJ34" s="313"/>
      <c r="KK34" s="313"/>
      <c r="KL34" s="313"/>
      <c r="KM34" s="313"/>
      <c r="KN34" s="313"/>
      <c r="KO34" s="313"/>
      <c r="KP34" s="313"/>
      <c r="KQ34" s="313"/>
      <c r="KR34" s="313"/>
      <c r="KS34" s="313"/>
      <c r="KT34" s="313"/>
      <c r="KU34" s="313"/>
      <c r="KV34" s="313"/>
      <c r="KW34" s="313"/>
      <c r="KX34" s="313"/>
      <c r="KY34" s="313"/>
      <c r="KZ34" s="313"/>
      <c r="LA34" s="313"/>
      <c r="LB34" s="313"/>
      <c r="LC34" s="313"/>
      <c r="LD34" s="313"/>
      <c r="LE34" s="313"/>
      <c r="LF34" s="313"/>
      <c r="LG34" s="313"/>
      <c r="LH34" s="313"/>
      <c r="LI34" s="313"/>
      <c r="LJ34" s="313"/>
      <c r="LK34" s="313"/>
      <c r="LL34" s="313"/>
      <c r="LM34" s="313"/>
      <c r="LN34" s="313"/>
      <c r="LO34" s="313"/>
      <c r="LP34" s="313"/>
      <c r="LQ34" s="313"/>
      <c r="LR34" s="313"/>
      <c r="LS34" s="313"/>
      <c r="LT34" s="313"/>
      <c r="LU34" s="313"/>
      <c r="LV34" s="313"/>
      <c r="LW34" s="313"/>
      <c r="LX34" s="313"/>
      <c r="LY34" s="313"/>
      <c r="LZ34" s="313"/>
      <c r="MA34" s="313"/>
      <c r="MB34" s="313"/>
      <c r="MC34" s="313"/>
      <c r="MD34" s="313"/>
      <c r="ME34" s="313"/>
      <c r="MF34" s="313"/>
      <c r="MG34" s="313"/>
      <c r="MH34" s="313"/>
      <c r="MI34" s="313"/>
      <c r="MJ34" s="313"/>
      <c r="MK34" s="313"/>
      <c r="ML34" s="313"/>
      <c r="MM34" s="313"/>
      <c r="MN34" s="313"/>
      <c r="MO34" s="313"/>
      <c r="MP34" s="313"/>
      <c r="MQ34" s="313"/>
      <c r="MR34" s="313"/>
      <c r="MS34" s="313"/>
      <c r="MT34" s="313"/>
      <c r="MU34" s="313"/>
      <c r="MV34" s="313"/>
      <c r="MW34" s="313"/>
      <c r="MX34" s="313"/>
      <c r="MY34" s="313"/>
      <c r="MZ34" s="313"/>
      <c r="NA34" s="313"/>
      <c r="NB34" s="313"/>
      <c r="NC34" s="313"/>
      <c r="ND34" s="313"/>
      <c r="NE34" s="313"/>
      <c r="NF34" s="313"/>
      <c r="NG34" s="313"/>
      <c r="NH34" s="313"/>
      <c r="NI34" s="313"/>
      <c r="NJ34" s="313"/>
      <c r="NK34" s="313"/>
      <c r="NL34" s="313"/>
      <c r="NM34" s="313"/>
      <c r="NN34" s="313"/>
      <c r="NO34" s="313"/>
      <c r="NP34" s="313"/>
      <c r="NQ34" s="313"/>
      <c r="NR34" s="313"/>
      <c r="NS34" s="313"/>
      <c r="NT34" s="313"/>
      <c r="NU34" s="313"/>
      <c r="NV34" s="313"/>
      <c r="NW34" s="313"/>
      <c r="NX34" s="313"/>
      <c r="NY34" s="313"/>
      <c r="NZ34" s="313"/>
      <c r="OA34" s="313"/>
      <c r="OB34" s="313"/>
      <c r="OC34" s="313"/>
      <c r="OD34" s="313"/>
      <c r="OE34" s="313"/>
      <c r="OF34" s="313"/>
      <c r="OG34" s="313"/>
      <c r="OH34" s="313"/>
      <c r="OI34" s="313"/>
      <c r="OJ34" s="313"/>
      <c r="OK34" s="313"/>
      <c r="OL34" s="313"/>
      <c r="OM34" s="313"/>
      <c r="ON34" s="313"/>
      <c r="OO34" s="313"/>
      <c r="OP34" s="313"/>
      <c r="OQ34" s="313"/>
      <c r="OR34" s="313"/>
      <c r="OS34" s="313"/>
      <c r="OT34" s="313"/>
      <c r="OU34" s="313"/>
      <c r="OV34" s="313"/>
      <c r="OW34" s="313"/>
      <c r="OX34" s="313"/>
      <c r="OY34" s="313"/>
      <c r="OZ34" s="313"/>
      <c r="PA34" s="313"/>
      <c r="PB34" s="313"/>
    </row>
    <row r="35" spans="1:418" s="321" customFormat="1" ht="57" customHeight="1">
      <c r="A35" s="324"/>
      <c r="B35" s="313"/>
      <c r="C35" s="325" t="s">
        <v>156</v>
      </c>
      <c r="D35" s="325"/>
      <c r="E35" s="325"/>
      <c r="F35" s="325"/>
      <c r="G35" s="325"/>
      <c r="H35" s="325"/>
      <c r="I35" s="325"/>
      <c r="J35" s="325"/>
      <c r="K35" s="326"/>
      <c r="L35" s="326"/>
      <c r="M35" s="327"/>
      <c r="N35" s="324"/>
      <c r="O35" s="324"/>
      <c r="P35" s="313"/>
      <c r="Q35" s="313"/>
      <c r="R35" s="313"/>
      <c r="S35" s="313"/>
      <c r="T35" s="220"/>
      <c r="U35" s="220"/>
      <c r="V35" s="220"/>
      <c r="W35" s="220"/>
      <c r="X35" s="220"/>
      <c r="Y35" s="220"/>
      <c r="Z35" s="220"/>
      <c r="AA35" s="220"/>
      <c r="AB35" s="220"/>
      <c r="AC35" s="220"/>
      <c r="AD35" s="220"/>
      <c r="AE35" s="220"/>
      <c r="AF35" s="220"/>
      <c r="AG35" s="220"/>
      <c r="AH35" s="220"/>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c r="EO35" s="313"/>
      <c r="EP35" s="313"/>
      <c r="EQ35" s="313"/>
      <c r="ER35" s="313"/>
      <c r="ES35" s="313"/>
      <c r="ET35" s="313"/>
      <c r="EU35" s="313"/>
      <c r="EV35" s="313"/>
      <c r="EW35" s="313"/>
      <c r="EX35" s="313"/>
      <c r="EY35" s="313"/>
      <c r="EZ35" s="313"/>
      <c r="FA35" s="313"/>
      <c r="FB35" s="313"/>
      <c r="FC35" s="313"/>
      <c r="FD35" s="313"/>
      <c r="FE35" s="313"/>
      <c r="FF35" s="313"/>
      <c r="FG35" s="313"/>
      <c r="FH35" s="313"/>
      <c r="FI35" s="313"/>
      <c r="FJ35" s="313"/>
      <c r="FK35" s="313"/>
      <c r="FL35" s="313"/>
      <c r="FM35" s="313"/>
      <c r="FN35" s="313"/>
      <c r="FO35" s="313"/>
      <c r="FP35" s="313"/>
      <c r="FQ35" s="313"/>
      <c r="FR35" s="313"/>
      <c r="FS35" s="313"/>
      <c r="FT35" s="313"/>
      <c r="FU35" s="313"/>
      <c r="FV35" s="313"/>
      <c r="FW35" s="313"/>
      <c r="FX35" s="313"/>
      <c r="FY35" s="313"/>
      <c r="FZ35" s="313"/>
      <c r="GA35" s="313"/>
      <c r="GB35" s="313"/>
      <c r="GC35" s="313"/>
      <c r="GD35" s="313"/>
      <c r="GE35" s="313"/>
      <c r="GF35" s="313"/>
      <c r="GG35" s="313"/>
      <c r="GH35" s="313"/>
      <c r="GI35" s="313"/>
      <c r="GJ35" s="313"/>
      <c r="GK35" s="313"/>
      <c r="GL35" s="313"/>
      <c r="GM35" s="313"/>
      <c r="GN35" s="313"/>
      <c r="GO35" s="313"/>
      <c r="GP35" s="313"/>
      <c r="GQ35" s="313"/>
      <c r="GR35" s="313"/>
      <c r="GS35" s="313"/>
      <c r="GT35" s="313"/>
      <c r="GU35" s="313"/>
      <c r="GV35" s="313"/>
      <c r="GW35" s="313"/>
      <c r="GX35" s="313"/>
      <c r="GY35" s="313"/>
      <c r="GZ35" s="313"/>
      <c r="HA35" s="313"/>
      <c r="HB35" s="313"/>
      <c r="HC35" s="313"/>
      <c r="HD35" s="313"/>
      <c r="HE35" s="313"/>
      <c r="HF35" s="313"/>
      <c r="HG35" s="313"/>
      <c r="HH35" s="313"/>
      <c r="HI35" s="313"/>
      <c r="HJ35" s="313"/>
      <c r="HK35" s="313"/>
      <c r="HL35" s="313"/>
      <c r="HM35" s="313"/>
      <c r="HN35" s="313"/>
      <c r="HO35" s="313"/>
      <c r="HP35" s="313"/>
      <c r="HQ35" s="313"/>
      <c r="HR35" s="313"/>
      <c r="HS35" s="313"/>
      <c r="HT35" s="313"/>
      <c r="HU35" s="313"/>
      <c r="HV35" s="313"/>
      <c r="HW35" s="313"/>
      <c r="HX35" s="313"/>
      <c r="HY35" s="313"/>
      <c r="HZ35" s="313"/>
      <c r="IA35" s="313"/>
      <c r="IB35" s="313"/>
      <c r="IC35" s="313"/>
      <c r="ID35" s="313"/>
      <c r="IE35" s="313"/>
      <c r="IF35" s="313"/>
      <c r="IG35" s="313"/>
      <c r="IH35" s="313"/>
      <c r="II35" s="313"/>
      <c r="IJ35" s="313"/>
      <c r="IK35" s="313"/>
      <c r="IL35" s="313"/>
      <c r="IM35" s="313"/>
      <c r="IN35" s="313"/>
      <c r="IO35" s="313"/>
      <c r="IP35" s="313"/>
      <c r="IQ35" s="313"/>
      <c r="IR35" s="313"/>
      <c r="IS35" s="313"/>
      <c r="IT35" s="313"/>
      <c r="IU35" s="313"/>
      <c r="IV35" s="313"/>
      <c r="IW35" s="313"/>
      <c r="IX35" s="313"/>
      <c r="IY35" s="313"/>
      <c r="IZ35" s="313"/>
      <c r="JA35" s="313"/>
      <c r="JB35" s="313"/>
      <c r="JC35" s="313"/>
      <c r="JD35" s="313"/>
      <c r="JE35" s="313"/>
      <c r="JF35" s="313"/>
      <c r="JG35" s="313"/>
      <c r="JH35" s="313"/>
      <c r="JI35" s="313"/>
      <c r="JJ35" s="313"/>
      <c r="JK35" s="313"/>
      <c r="JL35" s="313"/>
      <c r="JM35" s="313"/>
      <c r="JN35" s="313"/>
      <c r="JO35" s="313"/>
      <c r="JP35" s="313"/>
      <c r="JQ35" s="313"/>
      <c r="JR35" s="313"/>
      <c r="JS35" s="313"/>
      <c r="JT35" s="313"/>
      <c r="JU35" s="313"/>
      <c r="JV35" s="313"/>
      <c r="JW35" s="313"/>
      <c r="JX35" s="313"/>
      <c r="JY35" s="313"/>
      <c r="JZ35" s="313"/>
      <c r="KA35" s="313"/>
      <c r="KB35" s="313"/>
      <c r="KC35" s="313"/>
      <c r="KD35" s="313"/>
      <c r="KE35" s="313"/>
      <c r="KF35" s="313"/>
      <c r="KG35" s="313"/>
      <c r="KH35" s="313"/>
      <c r="KI35" s="313"/>
      <c r="KJ35" s="313"/>
      <c r="KK35" s="313"/>
      <c r="KL35" s="313"/>
      <c r="KM35" s="313"/>
      <c r="KN35" s="313"/>
      <c r="KO35" s="313"/>
      <c r="KP35" s="313"/>
      <c r="KQ35" s="313"/>
      <c r="KR35" s="313"/>
      <c r="KS35" s="313"/>
      <c r="KT35" s="313"/>
      <c r="KU35" s="313"/>
      <c r="KV35" s="313"/>
      <c r="KW35" s="313"/>
      <c r="KX35" s="313"/>
      <c r="KY35" s="313"/>
      <c r="KZ35" s="313"/>
      <c r="LA35" s="313"/>
      <c r="LB35" s="313"/>
      <c r="LC35" s="313"/>
      <c r="LD35" s="313"/>
      <c r="LE35" s="313"/>
      <c r="LF35" s="313"/>
      <c r="LG35" s="313"/>
      <c r="LH35" s="313"/>
      <c r="LI35" s="313"/>
      <c r="LJ35" s="313"/>
      <c r="LK35" s="313"/>
      <c r="LL35" s="313"/>
      <c r="LM35" s="313"/>
      <c r="LN35" s="313"/>
      <c r="LO35" s="313"/>
      <c r="LP35" s="313"/>
      <c r="LQ35" s="313"/>
      <c r="LR35" s="313"/>
      <c r="LS35" s="313"/>
      <c r="LT35" s="313"/>
      <c r="LU35" s="313"/>
      <c r="LV35" s="313"/>
      <c r="LW35" s="313"/>
      <c r="LX35" s="313"/>
      <c r="LY35" s="313"/>
      <c r="LZ35" s="313"/>
      <c r="MA35" s="313"/>
      <c r="MB35" s="313"/>
      <c r="MC35" s="313"/>
      <c r="MD35" s="313"/>
      <c r="ME35" s="313"/>
      <c r="MF35" s="313"/>
      <c r="MG35" s="313"/>
      <c r="MH35" s="313"/>
      <c r="MI35" s="313"/>
      <c r="MJ35" s="313"/>
      <c r="MK35" s="313"/>
      <c r="ML35" s="313"/>
      <c r="MM35" s="313"/>
      <c r="MN35" s="313"/>
      <c r="MO35" s="313"/>
      <c r="MP35" s="313"/>
      <c r="MQ35" s="313"/>
      <c r="MR35" s="313"/>
      <c r="MS35" s="313"/>
      <c r="MT35" s="313"/>
      <c r="MU35" s="313"/>
      <c r="MV35" s="313"/>
      <c r="MW35" s="313"/>
      <c r="MX35" s="313"/>
      <c r="MY35" s="313"/>
      <c r="MZ35" s="313"/>
      <c r="NA35" s="313"/>
      <c r="NB35" s="313"/>
      <c r="NC35" s="313"/>
      <c r="ND35" s="313"/>
      <c r="NE35" s="313"/>
      <c r="NF35" s="313"/>
      <c r="NG35" s="313"/>
      <c r="NH35" s="313"/>
      <c r="NI35" s="313"/>
      <c r="NJ35" s="313"/>
      <c r="NK35" s="313"/>
      <c r="NL35" s="313"/>
      <c r="NM35" s="313"/>
      <c r="NN35" s="313"/>
      <c r="NO35" s="313"/>
      <c r="NP35" s="313"/>
      <c r="NQ35" s="313"/>
      <c r="NR35" s="313"/>
      <c r="NS35" s="313"/>
      <c r="NT35" s="313"/>
      <c r="NU35" s="313"/>
      <c r="NV35" s="313"/>
      <c r="NW35" s="313"/>
      <c r="NX35" s="313"/>
      <c r="NY35" s="313"/>
      <c r="NZ35" s="313"/>
      <c r="OA35" s="313"/>
      <c r="OB35" s="313"/>
      <c r="OC35" s="313"/>
      <c r="OD35" s="313"/>
      <c r="OE35" s="313"/>
      <c r="OF35" s="313"/>
      <c r="OG35" s="313"/>
      <c r="OH35" s="313"/>
      <c r="OI35" s="313"/>
      <c r="OJ35" s="313"/>
      <c r="OK35" s="313"/>
      <c r="OL35" s="313"/>
      <c r="OM35" s="313"/>
      <c r="ON35" s="313"/>
      <c r="OO35" s="313"/>
      <c r="OP35" s="313"/>
      <c r="OQ35" s="313"/>
      <c r="OR35" s="313"/>
      <c r="OS35" s="313"/>
      <c r="OT35" s="313"/>
      <c r="OU35" s="313"/>
      <c r="OV35" s="313"/>
      <c r="OW35" s="313"/>
      <c r="OX35" s="313"/>
      <c r="OY35" s="313"/>
      <c r="OZ35" s="313"/>
      <c r="PA35" s="313"/>
      <c r="PB35" s="313"/>
    </row>
    <row r="36" spans="1:418" s="321" customFormat="1" ht="36" customHeight="1">
      <c r="A36" s="324"/>
      <c r="B36" s="313"/>
      <c r="C36" s="328" t="s">
        <v>43</v>
      </c>
      <c r="D36" s="329"/>
      <c r="E36" s="329"/>
      <c r="F36" s="329"/>
      <c r="G36" s="329"/>
      <c r="H36" s="329"/>
      <c r="I36" s="329"/>
      <c r="J36" s="329"/>
      <c r="K36" s="326"/>
      <c r="L36" s="326"/>
      <c r="M36" s="327"/>
      <c r="N36" s="324"/>
      <c r="O36" s="324"/>
      <c r="P36" s="313"/>
      <c r="Q36" s="313"/>
      <c r="R36" s="313"/>
      <c r="S36" s="313"/>
      <c r="T36" s="324"/>
      <c r="U36" s="324"/>
      <c r="V36" s="313"/>
      <c r="W36" s="313"/>
      <c r="X36" s="330"/>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313"/>
      <c r="GT36" s="313"/>
      <c r="GU36" s="313"/>
      <c r="GV36" s="313"/>
      <c r="GW36" s="313"/>
      <c r="GX36" s="313"/>
      <c r="GY36" s="313"/>
      <c r="GZ36" s="313"/>
      <c r="HA36" s="313"/>
      <c r="HB36" s="313"/>
      <c r="HC36" s="313"/>
      <c r="HD36" s="313"/>
      <c r="HE36" s="313"/>
      <c r="HF36" s="313"/>
      <c r="HG36" s="313"/>
      <c r="HH36" s="313"/>
      <c r="HI36" s="313"/>
      <c r="HJ36" s="313"/>
      <c r="HK36" s="313"/>
      <c r="HL36" s="313"/>
      <c r="HM36" s="313"/>
      <c r="HN36" s="313"/>
      <c r="HO36" s="313"/>
      <c r="HP36" s="313"/>
      <c r="HQ36" s="313"/>
      <c r="HR36" s="313"/>
      <c r="HS36" s="313"/>
      <c r="HT36" s="313"/>
      <c r="HU36" s="313"/>
      <c r="HV36" s="313"/>
      <c r="HW36" s="313"/>
      <c r="HX36" s="313"/>
      <c r="HY36" s="313"/>
      <c r="HZ36" s="313"/>
      <c r="IA36" s="313"/>
      <c r="IB36" s="313"/>
      <c r="IC36" s="313"/>
      <c r="ID36" s="313"/>
      <c r="IE36" s="313"/>
      <c r="IF36" s="313"/>
      <c r="IG36" s="313"/>
      <c r="IH36" s="313"/>
      <c r="II36" s="313"/>
      <c r="IJ36" s="313"/>
      <c r="IK36" s="313"/>
      <c r="IL36" s="313"/>
      <c r="IM36" s="313"/>
      <c r="IN36" s="313"/>
      <c r="IO36" s="313"/>
      <c r="IP36" s="313"/>
      <c r="IQ36" s="313"/>
      <c r="IR36" s="313"/>
      <c r="IS36" s="313"/>
      <c r="IT36" s="313"/>
      <c r="IU36" s="313"/>
      <c r="IV36" s="313"/>
      <c r="IW36" s="313"/>
      <c r="IX36" s="313"/>
      <c r="IY36" s="313"/>
      <c r="IZ36" s="313"/>
      <c r="JA36" s="313"/>
      <c r="JB36" s="313"/>
      <c r="JC36" s="313"/>
      <c r="JD36" s="313"/>
      <c r="JE36" s="313"/>
      <c r="JF36" s="313"/>
      <c r="JG36" s="313"/>
      <c r="JH36" s="313"/>
      <c r="JI36" s="313"/>
      <c r="JJ36" s="313"/>
      <c r="JK36" s="313"/>
      <c r="JL36" s="313"/>
      <c r="JM36" s="313"/>
      <c r="JN36" s="313"/>
      <c r="JO36" s="313"/>
      <c r="JP36" s="313"/>
      <c r="JQ36" s="313"/>
      <c r="JR36" s="313"/>
      <c r="JS36" s="313"/>
      <c r="JT36" s="313"/>
      <c r="JU36" s="313"/>
      <c r="JV36" s="313"/>
      <c r="JW36" s="313"/>
      <c r="JX36" s="313"/>
      <c r="JY36" s="313"/>
      <c r="JZ36" s="313"/>
      <c r="KA36" s="313"/>
      <c r="KB36" s="313"/>
      <c r="KC36" s="313"/>
      <c r="KD36" s="313"/>
      <c r="KE36" s="313"/>
      <c r="KF36" s="313"/>
      <c r="KG36" s="313"/>
      <c r="KH36" s="313"/>
      <c r="KI36" s="313"/>
      <c r="KJ36" s="313"/>
      <c r="KK36" s="313"/>
      <c r="KL36" s="313"/>
      <c r="KM36" s="313"/>
      <c r="KN36" s="313"/>
      <c r="KO36" s="313"/>
      <c r="KP36" s="313"/>
      <c r="KQ36" s="313"/>
      <c r="KR36" s="313"/>
      <c r="KS36" s="313"/>
      <c r="KT36" s="313"/>
      <c r="KU36" s="313"/>
      <c r="KV36" s="313"/>
      <c r="KW36" s="313"/>
      <c r="KX36" s="313"/>
      <c r="KY36" s="313"/>
      <c r="KZ36" s="313"/>
      <c r="LA36" s="313"/>
      <c r="LB36" s="313"/>
      <c r="LC36" s="313"/>
      <c r="LD36" s="313"/>
      <c r="LE36" s="313"/>
      <c r="LF36" s="313"/>
      <c r="LG36" s="313"/>
      <c r="LH36" s="313"/>
      <c r="LI36" s="313"/>
      <c r="LJ36" s="313"/>
      <c r="LK36" s="313"/>
      <c r="LL36" s="313"/>
      <c r="LM36" s="313"/>
      <c r="LN36" s="313"/>
      <c r="LO36" s="313"/>
      <c r="LP36" s="313"/>
      <c r="LQ36" s="313"/>
      <c r="LR36" s="313"/>
      <c r="LS36" s="313"/>
      <c r="LT36" s="313"/>
      <c r="LU36" s="313"/>
      <c r="LV36" s="313"/>
      <c r="LW36" s="313"/>
      <c r="LX36" s="313"/>
      <c r="LY36" s="313"/>
      <c r="LZ36" s="313"/>
      <c r="MA36" s="313"/>
      <c r="MB36" s="313"/>
      <c r="MC36" s="313"/>
      <c r="MD36" s="313"/>
      <c r="ME36" s="313"/>
      <c r="MF36" s="313"/>
      <c r="MG36" s="313"/>
      <c r="MH36" s="313"/>
      <c r="MI36" s="313"/>
      <c r="MJ36" s="313"/>
      <c r="MK36" s="313"/>
      <c r="ML36" s="313"/>
      <c r="MM36" s="313"/>
      <c r="MN36" s="313"/>
      <c r="MO36" s="313"/>
      <c r="MP36" s="313"/>
      <c r="MQ36" s="313"/>
      <c r="MR36" s="313"/>
      <c r="MS36" s="313"/>
      <c r="MT36" s="313"/>
      <c r="MU36" s="313"/>
      <c r="MV36" s="313"/>
      <c r="MW36" s="313"/>
      <c r="MX36" s="313"/>
      <c r="MY36" s="313"/>
      <c r="MZ36" s="313"/>
      <c r="NA36" s="313"/>
      <c r="NB36" s="313"/>
      <c r="NC36" s="313"/>
      <c r="ND36" s="313"/>
      <c r="NE36" s="313"/>
      <c r="NF36" s="313"/>
      <c r="NG36" s="313"/>
      <c r="NH36" s="313"/>
      <c r="NI36" s="313"/>
      <c r="NJ36" s="313"/>
      <c r="NK36" s="313"/>
      <c r="NL36" s="313"/>
      <c r="NM36" s="313"/>
      <c r="NN36" s="313"/>
      <c r="NO36" s="313"/>
      <c r="NP36" s="313"/>
      <c r="NQ36" s="313"/>
      <c r="NR36" s="313"/>
      <c r="NS36" s="313"/>
      <c r="NT36" s="313"/>
      <c r="NU36" s="313"/>
      <c r="NV36" s="313"/>
      <c r="NW36" s="313"/>
      <c r="NX36" s="313"/>
      <c r="NY36" s="313"/>
      <c r="NZ36" s="313"/>
      <c r="OA36" s="313"/>
      <c r="OB36" s="313"/>
      <c r="OC36" s="313"/>
      <c r="OD36" s="313"/>
      <c r="OE36" s="313"/>
      <c r="OF36" s="313"/>
      <c r="OG36" s="313"/>
      <c r="OH36" s="313"/>
      <c r="OI36" s="313"/>
      <c r="OJ36" s="313"/>
      <c r="OK36" s="313"/>
      <c r="OL36" s="313"/>
      <c r="OM36" s="313"/>
      <c r="ON36" s="313"/>
      <c r="OO36" s="313"/>
      <c r="OP36" s="313"/>
      <c r="OQ36" s="313"/>
      <c r="OR36" s="313"/>
      <c r="OS36" s="313"/>
      <c r="OT36" s="313"/>
      <c r="OU36" s="313"/>
      <c r="OV36" s="313"/>
      <c r="OW36" s="313"/>
      <c r="OX36" s="313"/>
      <c r="OY36" s="313"/>
      <c r="OZ36" s="313"/>
      <c r="PA36" s="313"/>
      <c r="PB36" s="313"/>
    </row>
    <row r="37" spans="1:418" s="331" customFormat="1" ht="47.5" customHeight="1">
      <c r="A37" s="324"/>
      <c r="B37" s="324"/>
      <c r="C37" s="328" t="s">
        <v>44</v>
      </c>
      <c r="D37" s="329"/>
      <c r="E37" s="329"/>
      <c r="F37" s="329"/>
      <c r="G37" s="329"/>
      <c r="H37" s="329"/>
      <c r="I37" s="329"/>
      <c r="J37" s="329"/>
      <c r="K37" s="326"/>
      <c r="L37" s="326"/>
      <c r="M37" s="327"/>
      <c r="N37" s="324"/>
      <c r="O37" s="324"/>
      <c r="P37" s="324"/>
      <c r="Q37" s="324"/>
      <c r="R37" s="324"/>
      <c r="S37" s="324"/>
      <c r="T37" s="324"/>
      <c r="U37" s="324"/>
      <c r="V37" s="324"/>
      <c r="W37" s="324"/>
      <c r="X37" s="330"/>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c r="HV37" s="324"/>
      <c r="HW37" s="324"/>
      <c r="HX37" s="324"/>
      <c r="HY37" s="324"/>
      <c r="HZ37" s="324"/>
      <c r="IA37" s="324"/>
      <c r="IB37" s="324"/>
      <c r="IC37" s="324"/>
      <c r="ID37" s="324"/>
      <c r="IE37" s="324"/>
      <c r="IF37" s="324"/>
      <c r="IG37" s="324"/>
      <c r="IH37" s="324"/>
      <c r="II37" s="324"/>
      <c r="IJ37" s="324"/>
      <c r="IK37" s="324"/>
      <c r="IL37" s="324"/>
      <c r="IM37" s="324"/>
      <c r="IN37" s="324"/>
      <c r="IO37" s="324"/>
      <c r="IP37" s="324"/>
      <c r="IQ37" s="324"/>
      <c r="IR37" s="324"/>
      <c r="IS37" s="324"/>
      <c r="IT37" s="324"/>
      <c r="IU37" s="324"/>
      <c r="IV37" s="324"/>
      <c r="IW37" s="324"/>
      <c r="IX37" s="324"/>
      <c r="IY37" s="324"/>
      <c r="IZ37" s="324"/>
      <c r="JA37" s="324"/>
      <c r="JB37" s="324"/>
      <c r="JC37" s="324"/>
      <c r="JD37" s="324"/>
      <c r="JE37" s="324"/>
      <c r="JF37" s="324"/>
      <c r="JG37" s="324"/>
      <c r="JH37" s="324"/>
      <c r="JI37" s="324"/>
      <c r="JJ37" s="324"/>
      <c r="JK37" s="324"/>
      <c r="JL37" s="324"/>
      <c r="JM37" s="324"/>
      <c r="JN37" s="324"/>
      <c r="JO37" s="324"/>
      <c r="JP37" s="324"/>
      <c r="JQ37" s="324"/>
      <c r="JR37" s="324"/>
      <c r="JS37" s="324"/>
      <c r="JT37" s="324"/>
      <c r="JU37" s="324"/>
      <c r="JV37" s="324"/>
      <c r="JW37" s="324"/>
      <c r="JX37" s="324"/>
      <c r="JY37" s="324"/>
      <c r="JZ37" s="324"/>
      <c r="KA37" s="324"/>
      <c r="KB37" s="324"/>
      <c r="KC37" s="324"/>
      <c r="KD37" s="324"/>
      <c r="KE37" s="324"/>
      <c r="KF37" s="324"/>
      <c r="KG37" s="324"/>
      <c r="KH37" s="324"/>
      <c r="KI37" s="324"/>
      <c r="KJ37" s="324"/>
      <c r="KK37" s="324"/>
      <c r="KL37" s="324"/>
      <c r="KM37" s="324"/>
      <c r="KN37" s="324"/>
      <c r="KO37" s="324"/>
      <c r="KP37" s="324"/>
      <c r="KQ37" s="324"/>
      <c r="KR37" s="324"/>
      <c r="KS37" s="324"/>
      <c r="KT37" s="324"/>
      <c r="KU37" s="324"/>
      <c r="KV37" s="324"/>
      <c r="KW37" s="324"/>
      <c r="KX37" s="324"/>
      <c r="KY37" s="324"/>
      <c r="KZ37" s="324"/>
      <c r="LA37" s="324"/>
      <c r="LB37" s="324"/>
      <c r="LC37" s="324"/>
      <c r="LD37" s="324"/>
      <c r="LE37" s="324"/>
      <c r="LF37" s="324"/>
      <c r="LG37" s="324"/>
      <c r="LH37" s="324"/>
      <c r="LI37" s="324"/>
      <c r="LJ37" s="324"/>
      <c r="LK37" s="324"/>
      <c r="LL37" s="324"/>
      <c r="LM37" s="324"/>
      <c r="LN37" s="324"/>
      <c r="LO37" s="324"/>
      <c r="LP37" s="324"/>
      <c r="LQ37" s="324"/>
      <c r="LR37" s="324"/>
      <c r="LS37" s="324"/>
      <c r="LT37" s="324"/>
      <c r="LU37" s="324"/>
      <c r="LV37" s="324"/>
      <c r="LW37" s="324"/>
      <c r="LX37" s="324"/>
      <c r="LY37" s="324"/>
      <c r="LZ37" s="324"/>
      <c r="MA37" s="324"/>
      <c r="MB37" s="324"/>
      <c r="MC37" s="324"/>
      <c r="MD37" s="324"/>
      <c r="ME37" s="324"/>
      <c r="MF37" s="324"/>
      <c r="MG37" s="324"/>
      <c r="MH37" s="324"/>
      <c r="MI37" s="324"/>
      <c r="MJ37" s="324"/>
      <c r="MK37" s="324"/>
      <c r="ML37" s="324"/>
      <c r="MM37" s="324"/>
      <c r="MN37" s="324"/>
      <c r="MO37" s="324"/>
      <c r="MP37" s="324"/>
      <c r="MQ37" s="324"/>
      <c r="MR37" s="324"/>
      <c r="MS37" s="324"/>
      <c r="MT37" s="324"/>
      <c r="MU37" s="324"/>
      <c r="MV37" s="324"/>
      <c r="MW37" s="324"/>
      <c r="MX37" s="324"/>
      <c r="MY37" s="324"/>
      <c r="MZ37" s="324"/>
      <c r="NA37" s="324"/>
      <c r="NB37" s="324"/>
      <c r="NC37" s="324"/>
      <c r="ND37" s="324"/>
      <c r="NE37" s="324"/>
      <c r="NF37" s="324"/>
      <c r="NG37" s="324"/>
      <c r="NH37" s="324"/>
      <c r="NI37" s="324"/>
      <c r="NJ37" s="324"/>
      <c r="NK37" s="324"/>
      <c r="NL37" s="324"/>
      <c r="NM37" s="324"/>
      <c r="NN37" s="324"/>
      <c r="NO37" s="324"/>
      <c r="NP37" s="324"/>
      <c r="NQ37" s="324"/>
      <c r="NR37" s="324"/>
      <c r="NS37" s="324"/>
      <c r="NT37" s="324"/>
      <c r="NU37" s="324"/>
      <c r="NV37" s="324"/>
      <c r="NW37" s="324"/>
      <c r="NX37" s="324"/>
      <c r="NY37" s="324"/>
      <c r="NZ37" s="324"/>
      <c r="OA37" s="324"/>
      <c r="OB37" s="324"/>
      <c r="OC37" s="324"/>
      <c r="OD37" s="324"/>
      <c r="OE37" s="324"/>
      <c r="OF37" s="324"/>
      <c r="OG37" s="324"/>
      <c r="OH37" s="324"/>
      <c r="OI37" s="324"/>
      <c r="OJ37" s="324"/>
      <c r="OK37" s="324"/>
      <c r="OL37" s="324"/>
      <c r="OM37" s="324"/>
      <c r="ON37" s="324"/>
      <c r="OO37" s="324"/>
      <c r="OP37" s="324"/>
      <c r="OQ37" s="324"/>
      <c r="OR37" s="324"/>
      <c r="OS37" s="324"/>
      <c r="OT37" s="324"/>
      <c r="OU37" s="324"/>
      <c r="OV37" s="324"/>
      <c r="OW37" s="324"/>
      <c r="OX37" s="324"/>
      <c r="OY37" s="324"/>
      <c r="OZ37" s="324"/>
      <c r="PA37" s="324"/>
      <c r="PB37" s="324"/>
    </row>
    <row r="38" spans="1:418" s="331" customFormat="1" ht="27.65" customHeight="1">
      <c r="A38" s="324"/>
      <c r="B38" s="324"/>
      <c r="C38" s="332" t="s">
        <v>45</v>
      </c>
      <c r="D38" s="332"/>
      <c r="E38" s="332"/>
      <c r="F38" s="332"/>
      <c r="G38" s="332"/>
      <c r="H38" s="332"/>
      <c r="I38" s="332"/>
      <c r="J38" s="332"/>
      <c r="K38" s="332"/>
      <c r="L38" s="332"/>
      <c r="M38" s="324"/>
      <c r="N38" s="324"/>
      <c r="O38" s="324"/>
      <c r="P38" s="324"/>
      <c r="Q38" s="324"/>
      <c r="R38" s="324"/>
      <c r="S38" s="324"/>
      <c r="T38" s="324"/>
      <c r="U38" s="324"/>
      <c r="V38" s="324"/>
      <c r="W38" s="324"/>
      <c r="X38" s="330"/>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c r="HV38" s="324"/>
      <c r="HW38" s="324"/>
      <c r="HX38" s="324"/>
      <c r="HY38" s="324"/>
      <c r="HZ38" s="324"/>
      <c r="IA38" s="324"/>
      <c r="IB38" s="324"/>
      <c r="IC38" s="324"/>
      <c r="ID38" s="324"/>
      <c r="IE38" s="324"/>
      <c r="IF38" s="324"/>
      <c r="IG38" s="324"/>
      <c r="IH38" s="324"/>
      <c r="II38" s="324"/>
      <c r="IJ38" s="324"/>
      <c r="IK38" s="324"/>
      <c r="IL38" s="324"/>
      <c r="IM38" s="324"/>
      <c r="IN38" s="324"/>
      <c r="IO38" s="324"/>
      <c r="IP38" s="324"/>
      <c r="IQ38" s="324"/>
      <c r="IR38" s="324"/>
      <c r="IS38" s="324"/>
      <c r="IT38" s="324"/>
      <c r="IU38" s="324"/>
      <c r="IV38" s="324"/>
      <c r="IW38" s="324"/>
      <c r="IX38" s="324"/>
      <c r="IY38" s="324"/>
      <c r="IZ38" s="324"/>
      <c r="JA38" s="324"/>
      <c r="JB38" s="324"/>
      <c r="JC38" s="324"/>
      <c r="JD38" s="324"/>
      <c r="JE38" s="324"/>
      <c r="JF38" s="324"/>
      <c r="JG38" s="324"/>
      <c r="JH38" s="324"/>
      <c r="JI38" s="324"/>
      <c r="JJ38" s="324"/>
      <c r="JK38" s="324"/>
      <c r="JL38" s="324"/>
      <c r="JM38" s="324"/>
      <c r="JN38" s="324"/>
      <c r="JO38" s="324"/>
      <c r="JP38" s="324"/>
      <c r="JQ38" s="324"/>
      <c r="JR38" s="324"/>
      <c r="JS38" s="324"/>
      <c r="JT38" s="324"/>
      <c r="JU38" s="324"/>
      <c r="JV38" s="324"/>
      <c r="JW38" s="324"/>
      <c r="JX38" s="324"/>
      <c r="JY38" s="324"/>
      <c r="JZ38" s="324"/>
      <c r="KA38" s="324"/>
      <c r="KB38" s="324"/>
      <c r="KC38" s="324"/>
      <c r="KD38" s="324"/>
      <c r="KE38" s="324"/>
      <c r="KF38" s="324"/>
      <c r="KG38" s="324"/>
      <c r="KH38" s="324"/>
      <c r="KI38" s="324"/>
      <c r="KJ38" s="324"/>
      <c r="KK38" s="324"/>
      <c r="KL38" s="324"/>
      <c r="KM38" s="324"/>
      <c r="KN38" s="324"/>
      <c r="KO38" s="324"/>
      <c r="KP38" s="324"/>
      <c r="KQ38" s="324"/>
      <c r="KR38" s="324"/>
      <c r="KS38" s="324"/>
      <c r="KT38" s="324"/>
      <c r="KU38" s="324"/>
      <c r="KV38" s="324"/>
      <c r="KW38" s="324"/>
      <c r="KX38" s="324"/>
      <c r="KY38" s="324"/>
      <c r="KZ38" s="324"/>
      <c r="LA38" s="324"/>
      <c r="LB38" s="324"/>
      <c r="LC38" s="324"/>
      <c r="LD38" s="324"/>
      <c r="LE38" s="324"/>
      <c r="LF38" s="324"/>
      <c r="LG38" s="324"/>
      <c r="LH38" s="324"/>
      <c r="LI38" s="324"/>
      <c r="LJ38" s="324"/>
      <c r="LK38" s="324"/>
      <c r="LL38" s="324"/>
      <c r="LM38" s="324"/>
      <c r="LN38" s="324"/>
      <c r="LO38" s="324"/>
      <c r="LP38" s="324"/>
      <c r="LQ38" s="324"/>
      <c r="LR38" s="324"/>
      <c r="LS38" s="324"/>
      <c r="LT38" s="324"/>
      <c r="LU38" s="324"/>
      <c r="LV38" s="324"/>
      <c r="LW38" s="324"/>
      <c r="LX38" s="324"/>
      <c r="LY38" s="324"/>
      <c r="LZ38" s="324"/>
      <c r="MA38" s="324"/>
      <c r="MB38" s="324"/>
      <c r="MC38" s="324"/>
      <c r="MD38" s="324"/>
      <c r="ME38" s="324"/>
      <c r="MF38" s="324"/>
      <c r="MG38" s="324"/>
      <c r="MH38" s="324"/>
      <c r="MI38" s="324"/>
      <c r="MJ38" s="324"/>
      <c r="MK38" s="324"/>
      <c r="ML38" s="324"/>
      <c r="MM38" s="324"/>
      <c r="MN38" s="324"/>
      <c r="MO38" s="324"/>
      <c r="MP38" s="324"/>
      <c r="MQ38" s="324"/>
      <c r="MR38" s="324"/>
      <c r="MS38" s="324"/>
      <c r="MT38" s="324"/>
      <c r="MU38" s="324"/>
      <c r="MV38" s="324"/>
      <c r="MW38" s="324"/>
      <c r="MX38" s="324"/>
      <c r="MY38" s="324"/>
      <c r="MZ38" s="324"/>
      <c r="NA38" s="324"/>
      <c r="NB38" s="324"/>
      <c r="NC38" s="324"/>
      <c r="ND38" s="324"/>
      <c r="NE38" s="324"/>
      <c r="NF38" s="324"/>
      <c r="NG38" s="324"/>
      <c r="NH38" s="324"/>
      <c r="NI38" s="324"/>
      <c r="NJ38" s="324"/>
      <c r="NK38" s="324"/>
      <c r="NL38" s="324"/>
      <c r="NM38" s="324"/>
      <c r="NN38" s="324"/>
      <c r="NO38" s="324"/>
      <c r="NP38" s="324"/>
      <c r="NQ38" s="324"/>
      <c r="NR38" s="324"/>
      <c r="NS38" s="324"/>
      <c r="NT38" s="324"/>
      <c r="NU38" s="324"/>
      <c r="NV38" s="324"/>
      <c r="NW38" s="324"/>
      <c r="NX38" s="324"/>
      <c r="NY38" s="324"/>
      <c r="NZ38" s="324"/>
      <c r="OA38" s="324"/>
      <c r="OB38" s="324"/>
      <c r="OC38" s="324"/>
      <c r="OD38" s="324"/>
      <c r="OE38" s="324"/>
      <c r="OF38" s="324"/>
      <c r="OG38" s="324"/>
      <c r="OH38" s="324"/>
      <c r="OI38" s="324"/>
      <c r="OJ38" s="324"/>
      <c r="OK38" s="324"/>
      <c r="OL38" s="324"/>
      <c r="OM38" s="324"/>
      <c r="ON38" s="324"/>
      <c r="OO38" s="324"/>
      <c r="OP38" s="324"/>
      <c r="OQ38" s="324"/>
      <c r="OR38" s="324"/>
      <c r="OS38" s="324"/>
      <c r="OT38" s="324"/>
      <c r="OU38" s="324"/>
      <c r="OV38" s="324"/>
      <c r="OW38" s="324"/>
      <c r="OX38" s="324"/>
      <c r="OY38" s="324"/>
      <c r="OZ38" s="324"/>
      <c r="PA38" s="324"/>
      <c r="PB38" s="324"/>
    </row>
    <row r="39" spans="1:418" s="331" customFormat="1" ht="18" customHeight="1">
      <c r="A39" s="324"/>
      <c r="B39" s="324"/>
      <c r="C39" s="333" t="s">
        <v>157</v>
      </c>
      <c r="D39" s="334"/>
      <c r="E39" s="334"/>
      <c r="F39" s="334"/>
      <c r="G39" s="334"/>
      <c r="H39" s="334"/>
      <c r="I39" s="334"/>
      <c r="J39" s="334"/>
      <c r="K39" s="334"/>
      <c r="L39" s="334"/>
      <c r="M39" s="324"/>
      <c r="N39" s="324"/>
      <c r="O39" s="324"/>
      <c r="P39" s="324"/>
      <c r="Q39" s="324"/>
      <c r="R39" s="324"/>
      <c r="S39" s="324"/>
      <c r="T39" s="324"/>
      <c r="U39" s="324"/>
      <c r="V39" s="324"/>
      <c r="W39" s="324"/>
      <c r="X39" s="330"/>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324"/>
      <c r="KX39" s="324"/>
      <c r="KY39" s="324"/>
      <c r="KZ39" s="324"/>
      <c r="LA39" s="324"/>
      <c r="LB39" s="324"/>
      <c r="LC39" s="324"/>
      <c r="LD39" s="324"/>
      <c r="LE39" s="324"/>
      <c r="LF39" s="324"/>
      <c r="LG39" s="324"/>
      <c r="LH39" s="324"/>
      <c r="LI39" s="324"/>
      <c r="LJ39" s="324"/>
      <c r="LK39" s="324"/>
      <c r="LL39" s="324"/>
      <c r="LM39" s="324"/>
      <c r="LN39" s="324"/>
      <c r="LO39" s="324"/>
      <c r="LP39" s="324"/>
      <c r="LQ39" s="324"/>
      <c r="LR39" s="324"/>
      <c r="LS39" s="324"/>
      <c r="LT39" s="324"/>
      <c r="LU39" s="324"/>
      <c r="LV39" s="324"/>
      <c r="LW39" s="324"/>
      <c r="LX39" s="324"/>
      <c r="LY39" s="324"/>
      <c r="LZ39" s="324"/>
      <c r="MA39" s="324"/>
      <c r="MB39" s="324"/>
      <c r="MC39" s="324"/>
      <c r="MD39" s="324"/>
      <c r="ME39" s="324"/>
      <c r="MF39" s="324"/>
      <c r="MG39" s="324"/>
      <c r="MH39" s="324"/>
      <c r="MI39" s="324"/>
      <c r="MJ39" s="324"/>
      <c r="MK39" s="324"/>
      <c r="ML39" s="324"/>
      <c r="MM39" s="324"/>
      <c r="MN39" s="324"/>
      <c r="MO39" s="324"/>
      <c r="MP39" s="324"/>
      <c r="MQ39" s="324"/>
      <c r="MR39" s="324"/>
      <c r="MS39" s="324"/>
      <c r="MT39" s="324"/>
      <c r="MU39" s="324"/>
      <c r="MV39" s="324"/>
      <c r="MW39" s="324"/>
      <c r="MX39" s="324"/>
      <c r="MY39" s="324"/>
      <c r="MZ39" s="324"/>
      <c r="NA39" s="324"/>
      <c r="NB39" s="324"/>
      <c r="NC39" s="324"/>
      <c r="ND39" s="324"/>
      <c r="NE39" s="324"/>
      <c r="NF39" s="324"/>
      <c r="NG39" s="324"/>
      <c r="NH39" s="324"/>
      <c r="NI39" s="324"/>
      <c r="NJ39" s="324"/>
      <c r="NK39" s="324"/>
      <c r="NL39" s="324"/>
      <c r="NM39" s="324"/>
      <c r="NN39" s="324"/>
      <c r="NO39" s="324"/>
      <c r="NP39" s="324"/>
      <c r="NQ39" s="324"/>
      <c r="NR39" s="324"/>
      <c r="NS39" s="324"/>
      <c r="NT39" s="324"/>
      <c r="NU39" s="324"/>
      <c r="NV39" s="324"/>
      <c r="NW39" s="324"/>
      <c r="NX39" s="324"/>
      <c r="NY39" s="324"/>
      <c r="NZ39" s="324"/>
      <c r="OA39" s="324"/>
      <c r="OB39" s="324"/>
      <c r="OC39" s="324"/>
      <c r="OD39" s="324"/>
      <c r="OE39" s="324"/>
      <c r="OF39" s="324"/>
      <c r="OG39" s="324"/>
      <c r="OH39" s="324"/>
      <c r="OI39" s="324"/>
      <c r="OJ39" s="324"/>
      <c r="OK39" s="324"/>
      <c r="OL39" s="324"/>
      <c r="OM39" s="324"/>
      <c r="ON39" s="324"/>
      <c r="OO39" s="324"/>
      <c r="OP39" s="324"/>
      <c r="OQ39" s="324"/>
      <c r="OR39" s="324"/>
      <c r="OS39" s="324"/>
      <c r="OT39" s="324"/>
      <c r="OU39" s="324"/>
      <c r="OV39" s="324"/>
      <c r="OW39" s="324"/>
      <c r="OX39" s="324"/>
      <c r="OY39" s="324"/>
      <c r="OZ39" s="324"/>
      <c r="PA39" s="324"/>
      <c r="PB39" s="324"/>
    </row>
    <row r="40" spans="1:418" s="331" customFormat="1" ht="18" customHeight="1">
      <c r="A40" s="220"/>
      <c r="B40" s="324"/>
      <c r="C40" s="327"/>
      <c r="D40" s="320"/>
      <c r="E40" s="320"/>
      <c r="F40" s="320"/>
      <c r="G40" s="320"/>
      <c r="H40" s="320"/>
      <c r="I40" s="320"/>
      <c r="J40" s="320"/>
      <c r="K40" s="224"/>
      <c r="L40" s="220"/>
      <c r="M40" s="220"/>
      <c r="N40" s="220"/>
      <c r="O40" s="220"/>
      <c r="P40" s="324"/>
      <c r="Q40" s="324"/>
      <c r="R40" s="324"/>
      <c r="S40" s="324"/>
      <c r="T40" s="324"/>
      <c r="U40" s="324"/>
      <c r="V40" s="324"/>
      <c r="W40" s="324"/>
      <c r="X40" s="330"/>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c r="HV40" s="324"/>
      <c r="HW40" s="324"/>
      <c r="HX40" s="324"/>
      <c r="HY40" s="324"/>
      <c r="HZ40" s="324"/>
      <c r="IA40" s="324"/>
      <c r="IB40" s="324"/>
      <c r="IC40" s="324"/>
      <c r="ID40" s="324"/>
      <c r="IE40" s="324"/>
      <c r="IF40" s="324"/>
      <c r="IG40" s="324"/>
      <c r="IH40" s="324"/>
      <c r="II40" s="324"/>
      <c r="IJ40" s="324"/>
      <c r="IK40" s="324"/>
      <c r="IL40" s="324"/>
      <c r="IM40" s="324"/>
      <c r="IN40" s="324"/>
      <c r="IO40" s="324"/>
      <c r="IP40" s="324"/>
      <c r="IQ40" s="324"/>
      <c r="IR40" s="324"/>
      <c r="IS40" s="324"/>
      <c r="IT40" s="324"/>
      <c r="IU40" s="324"/>
      <c r="IV40" s="324"/>
      <c r="IW40" s="324"/>
      <c r="IX40" s="324"/>
      <c r="IY40" s="324"/>
      <c r="IZ40" s="324"/>
      <c r="JA40" s="324"/>
      <c r="JB40" s="324"/>
      <c r="JC40" s="324"/>
      <c r="JD40" s="324"/>
      <c r="JE40" s="324"/>
      <c r="JF40" s="324"/>
      <c r="JG40" s="324"/>
      <c r="JH40" s="324"/>
      <c r="JI40" s="324"/>
      <c r="JJ40" s="324"/>
      <c r="JK40" s="324"/>
      <c r="JL40" s="324"/>
      <c r="JM40" s="324"/>
      <c r="JN40" s="324"/>
      <c r="JO40" s="324"/>
      <c r="JP40" s="324"/>
      <c r="JQ40" s="324"/>
      <c r="JR40" s="324"/>
      <c r="JS40" s="324"/>
      <c r="JT40" s="324"/>
      <c r="JU40" s="324"/>
      <c r="JV40" s="324"/>
      <c r="JW40" s="324"/>
      <c r="JX40" s="324"/>
      <c r="JY40" s="324"/>
      <c r="JZ40" s="324"/>
      <c r="KA40" s="324"/>
      <c r="KB40" s="324"/>
      <c r="KC40" s="324"/>
      <c r="KD40" s="324"/>
      <c r="KE40" s="324"/>
      <c r="KF40" s="324"/>
      <c r="KG40" s="324"/>
      <c r="KH40" s="324"/>
      <c r="KI40" s="324"/>
      <c r="KJ40" s="324"/>
      <c r="KK40" s="324"/>
      <c r="KL40" s="324"/>
      <c r="KM40" s="324"/>
      <c r="KN40" s="324"/>
      <c r="KO40" s="324"/>
      <c r="KP40" s="324"/>
      <c r="KQ40" s="324"/>
      <c r="KR40" s="324"/>
      <c r="KS40" s="324"/>
      <c r="KT40" s="324"/>
      <c r="KU40" s="324"/>
      <c r="KV40" s="324"/>
      <c r="KW40" s="324"/>
      <c r="KX40" s="324"/>
      <c r="KY40" s="324"/>
      <c r="KZ40" s="324"/>
      <c r="LA40" s="324"/>
      <c r="LB40" s="324"/>
      <c r="LC40" s="324"/>
      <c r="LD40" s="324"/>
      <c r="LE40" s="324"/>
      <c r="LF40" s="324"/>
      <c r="LG40" s="324"/>
      <c r="LH40" s="324"/>
      <c r="LI40" s="324"/>
      <c r="LJ40" s="324"/>
      <c r="LK40" s="324"/>
      <c r="LL40" s="324"/>
      <c r="LM40" s="324"/>
      <c r="LN40" s="324"/>
      <c r="LO40" s="324"/>
      <c r="LP40" s="324"/>
      <c r="LQ40" s="324"/>
      <c r="LR40" s="324"/>
      <c r="LS40" s="324"/>
      <c r="LT40" s="324"/>
      <c r="LU40" s="324"/>
      <c r="LV40" s="324"/>
      <c r="LW40" s="324"/>
      <c r="LX40" s="324"/>
      <c r="LY40" s="324"/>
      <c r="LZ40" s="324"/>
      <c r="MA40" s="324"/>
      <c r="MB40" s="324"/>
      <c r="MC40" s="324"/>
      <c r="MD40" s="324"/>
      <c r="ME40" s="324"/>
      <c r="MF40" s="324"/>
      <c r="MG40" s="324"/>
      <c r="MH40" s="324"/>
      <c r="MI40" s="324"/>
      <c r="MJ40" s="324"/>
      <c r="MK40" s="324"/>
      <c r="ML40" s="324"/>
      <c r="MM40" s="324"/>
      <c r="MN40" s="324"/>
      <c r="MO40" s="324"/>
      <c r="MP40" s="324"/>
      <c r="MQ40" s="324"/>
      <c r="MR40" s="324"/>
      <c r="MS40" s="324"/>
      <c r="MT40" s="324"/>
      <c r="MU40" s="324"/>
      <c r="MV40" s="324"/>
      <c r="MW40" s="324"/>
      <c r="MX40" s="324"/>
      <c r="MY40" s="324"/>
      <c r="MZ40" s="324"/>
      <c r="NA40" s="324"/>
      <c r="NB40" s="324"/>
      <c r="NC40" s="324"/>
      <c r="ND40" s="324"/>
      <c r="NE40" s="324"/>
      <c r="NF40" s="324"/>
      <c r="NG40" s="324"/>
      <c r="NH40" s="324"/>
      <c r="NI40" s="324"/>
      <c r="NJ40" s="324"/>
      <c r="NK40" s="324"/>
      <c r="NL40" s="324"/>
      <c r="NM40" s="324"/>
      <c r="NN40" s="324"/>
      <c r="NO40" s="324"/>
      <c r="NP40" s="324"/>
      <c r="NQ40" s="324"/>
      <c r="NR40" s="324"/>
      <c r="NS40" s="324"/>
      <c r="NT40" s="324"/>
      <c r="NU40" s="324"/>
      <c r="NV40" s="324"/>
      <c r="NW40" s="324"/>
      <c r="NX40" s="324"/>
      <c r="NY40" s="324"/>
      <c r="NZ40" s="324"/>
      <c r="OA40" s="324"/>
      <c r="OB40" s="324"/>
      <c r="OC40" s="324"/>
      <c r="OD40" s="324"/>
      <c r="OE40" s="324"/>
      <c r="OF40" s="324"/>
      <c r="OG40" s="324"/>
      <c r="OH40" s="324"/>
      <c r="OI40" s="324"/>
      <c r="OJ40" s="324"/>
      <c r="OK40" s="324"/>
      <c r="OL40" s="324"/>
      <c r="OM40" s="324"/>
      <c r="ON40" s="324"/>
      <c r="OO40" s="324"/>
      <c r="OP40" s="324"/>
      <c r="OQ40" s="324"/>
      <c r="OR40" s="324"/>
      <c r="OS40" s="324"/>
      <c r="OT40" s="324"/>
      <c r="OU40" s="324"/>
      <c r="OV40" s="324"/>
      <c r="OW40" s="324"/>
      <c r="OX40" s="324"/>
      <c r="OY40" s="324"/>
      <c r="OZ40" s="324"/>
      <c r="PA40" s="324"/>
      <c r="PB40" s="324"/>
    </row>
    <row r="41" spans="1:418" s="331" customFormat="1" ht="18" hidden="1" customHeight="1">
      <c r="A41" s="220"/>
      <c r="B41" s="324"/>
      <c r="C41" s="335"/>
      <c r="D41" s="329"/>
      <c r="E41" s="329"/>
      <c r="F41" s="329"/>
      <c r="G41" s="329"/>
      <c r="H41" s="329"/>
      <c r="I41" s="329"/>
      <c r="J41" s="329"/>
      <c r="K41" s="224"/>
      <c r="L41" s="220"/>
      <c r="M41" s="220"/>
      <c r="N41" s="220"/>
      <c r="O41" s="220"/>
      <c r="P41" s="324"/>
      <c r="Q41" s="324"/>
      <c r="R41" s="324"/>
      <c r="S41" s="324"/>
      <c r="T41" s="220"/>
      <c r="U41" s="220"/>
      <c r="V41" s="324"/>
      <c r="W41" s="324"/>
      <c r="X41" s="336"/>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c r="HV41" s="324"/>
      <c r="HW41" s="324"/>
      <c r="HX41" s="324"/>
      <c r="HY41" s="324"/>
      <c r="HZ41" s="324"/>
      <c r="IA41" s="324"/>
      <c r="IB41" s="324"/>
      <c r="IC41" s="324"/>
      <c r="ID41" s="324"/>
      <c r="IE41" s="324"/>
      <c r="IF41" s="324"/>
      <c r="IG41" s="324"/>
      <c r="IH41" s="324"/>
      <c r="II41" s="324"/>
      <c r="IJ41" s="324"/>
      <c r="IK41" s="324"/>
      <c r="IL41" s="324"/>
      <c r="IM41" s="324"/>
      <c r="IN41" s="324"/>
      <c r="IO41" s="324"/>
      <c r="IP41" s="324"/>
      <c r="IQ41" s="324"/>
      <c r="IR41" s="324"/>
      <c r="IS41" s="324"/>
      <c r="IT41" s="324"/>
      <c r="IU41" s="324"/>
      <c r="IV41" s="324"/>
      <c r="IW41" s="324"/>
      <c r="IX41" s="324"/>
      <c r="IY41" s="324"/>
      <c r="IZ41" s="324"/>
      <c r="JA41" s="324"/>
      <c r="JB41" s="324"/>
      <c r="JC41" s="324"/>
      <c r="JD41" s="324"/>
      <c r="JE41" s="324"/>
      <c r="JF41" s="324"/>
      <c r="JG41" s="324"/>
      <c r="JH41" s="324"/>
      <c r="JI41" s="324"/>
      <c r="JJ41" s="324"/>
      <c r="JK41" s="324"/>
      <c r="JL41" s="324"/>
      <c r="JM41" s="324"/>
      <c r="JN41" s="324"/>
      <c r="JO41" s="324"/>
      <c r="JP41" s="324"/>
      <c r="JQ41" s="324"/>
      <c r="JR41" s="324"/>
      <c r="JS41" s="324"/>
      <c r="JT41" s="324"/>
      <c r="JU41" s="324"/>
      <c r="JV41" s="324"/>
      <c r="JW41" s="324"/>
      <c r="JX41" s="324"/>
      <c r="JY41" s="324"/>
      <c r="JZ41" s="324"/>
      <c r="KA41" s="324"/>
      <c r="KB41" s="324"/>
      <c r="KC41" s="324"/>
      <c r="KD41" s="324"/>
      <c r="KE41" s="324"/>
      <c r="KF41" s="324"/>
      <c r="KG41" s="324"/>
      <c r="KH41" s="324"/>
      <c r="KI41" s="324"/>
      <c r="KJ41" s="324"/>
      <c r="KK41" s="324"/>
      <c r="KL41" s="324"/>
      <c r="KM41" s="324"/>
      <c r="KN41" s="324"/>
      <c r="KO41" s="324"/>
      <c r="KP41" s="324"/>
      <c r="KQ41" s="324"/>
      <c r="KR41" s="324"/>
      <c r="KS41" s="324"/>
      <c r="KT41" s="324"/>
      <c r="KU41" s="324"/>
      <c r="KV41" s="324"/>
      <c r="KW41" s="324"/>
      <c r="KX41" s="324"/>
      <c r="KY41" s="324"/>
      <c r="KZ41" s="324"/>
      <c r="LA41" s="324"/>
      <c r="LB41" s="324"/>
      <c r="LC41" s="324"/>
      <c r="LD41" s="324"/>
      <c r="LE41" s="324"/>
      <c r="LF41" s="324"/>
      <c r="LG41" s="324"/>
      <c r="LH41" s="324"/>
      <c r="LI41" s="324"/>
      <c r="LJ41" s="324"/>
      <c r="LK41" s="324"/>
      <c r="LL41" s="324"/>
      <c r="LM41" s="324"/>
      <c r="LN41" s="324"/>
      <c r="LO41" s="324"/>
      <c r="LP41" s="324"/>
      <c r="LQ41" s="324"/>
      <c r="LR41" s="324"/>
      <c r="LS41" s="324"/>
      <c r="LT41" s="324"/>
      <c r="LU41" s="324"/>
      <c r="LV41" s="324"/>
      <c r="LW41" s="324"/>
      <c r="LX41" s="324"/>
      <c r="LY41" s="324"/>
      <c r="LZ41" s="324"/>
      <c r="MA41" s="324"/>
      <c r="MB41" s="324"/>
      <c r="MC41" s="324"/>
      <c r="MD41" s="324"/>
      <c r="ME41" s="324"/>
      <c r="MF41" s="324"/>
      <c r="MG41" s="324"/>
      <c r="MH41" s="324"/>
      <c r="MI41" s="324"/>
      <c r="MJ41" s="324"/>
      <c r="MK41" s="324"/>
      <c r="ML41" s="324"/>
      <c r="MM41" s="324"/>
      <c r="MN41" s="324"/>
      <c r="MO41" s="324"/>
      <c r="MP41" s="324"/>
      <c r="MQ41" s="324"/>
      <c r="MR41" s="324"/>
      <c r="MS41" s="324"/>
      <c r="MT41" s="324"/>
      <c r="MU41" s="324"/>
      <c r="MV41" s="324"/>
      <c r="MW41" s="324"/>
      <c r="MX41" s="324"/>
      <c r="MY41" s="324"/>
      <c r="MZ41" s="324"/>
      <c r="NA41" s="324"/>
      <c r="NB41" s="324"/>
      <c r="NC41" s="324"/>
      <c r="ND41" s="324"/>
      <c r="NE41" s="324"/>
      <c r="NF41" s="324"/>
      <c r="NG41" s="324"/>
      <c r="NH41" s="324"/>
      <c r="NI41" s="324"/>
      <c r="NJ41" s="324"/>
      <c r="NK41" s="324"/>
      <c r="NL41" s="324"/>
      <c r="NM41" s="324"/>
      <c r="NN41" s="324"/>
      <c r="NO41" s="324"/>
      <c r="NP41" s="324"/>
      <c r="NQ41" s="324"/>
      <c r="NR41" s="324"/>
      <c r="NS41" s="324"/>
      <c r="NT41" s="324"/>
      <c r="NU41" s="324"/>
      <c r="NV41" s="324"/>
      <c r="NW41" s="324"/>
      <c r="NX41" s="324"/>
      <c r="NY41" s="324"/>
      <c r="NZ41" s="324"/>
      <c r="OA41" s="324"/>
      <c r="OB41" s="324"/>
      <c r="OC41" s="324"/>
      <c r="OD41" s="324"/>
      <c r="OE41" s="324"/>
      <c r="OF41" s="324"/>
      <c r="OG41" s="324"/>
      <c r="OH41" s="324"/>
      <c r="OI41" s="324"/>
      <c r="OJ41" s="324"/>
      <c r="OK41" s="324"/>
      <c r="OL41" s="324"/>
      <c r="OM41" s="324"/>
      <c r="ON41" s="324"/>
      <c r="OO41" s="324"/>
      <c r="OP41" s="324"/>
      <c r="OQ41" s="324"/>
      <c r="OR41" s="324"/>
      <c r="OS41" s="324"/>
      <c r="OT41" s="324"/>
      <c r="OU41" s="324"/>
      <c r="OV41" s="324"/>
      <c r="OW41" s="324"/>
      <c r="OX41" s="324"/>
      <c r="OY41" s="324"/>
      <c r="OZ41" s="324"/>
      <c r="PA41" s="324"/>
      <c r="PB41" s="324"/>
    </row>
    <row r="42" spans="1:418" s="234" customFormat="1" ht="14.5" hidden="1" customHeight="1">
      <c r="A42" s="220"/>
      <c r="B42" s="220"/>
      <c r="C42" s="335"/>
      <c r="D42" s="329"/>
      <c r="E42" s="329"/>
      <c r="F42" s="329"/>
      <c r="G42" s="329"/>
      <c r="H42" s="329"/>
      <c r="I42" s="329"/>
      <c r="J42" s="329"/>
      <c r="K42" s="224"/>
      <c r="L42" s="220"/>
      <c r="M42" s="220"/>
      <c r="N42" s="220"/>
      <c r="O42" s="220"/>
      <c r="P42" s="220"/>
      <c r="Q42" s="220"/>
      <c r="R42" s="220"/>
      <c r="S42" s="220"/>
      <c r="T42" s="220"/>
      <c r="U42" s="220"/>
      <c r="V42" s="220"/>
      <c r="W42" s="220"/>
      <c r="X42" s="336"/>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row>
    <row r="43" spans="1:418" s="234" customFormat="1" ht="45" hidden="1" customHeight="1">
      <c r="A43" s="220"/>
      <c r="B43" s="220"/>
      <c r="C43" s="337"/>
      <c r="D43" s="338"/>
      <c r="E43" s="338"/>
      <c r="F43" s="338"/>
      <c r="G43" s="338"/>
      <c r="H43" s="338"/>
      <c r="I43" s="338"/>
      <c r="J43" s="338"/>
      <c r="K43" s="224"/>
      <c r="L43" s="220"/>
      <c r="M43" s="220"/>
      <c r="N43" s="220"/>
      <c r="O43" s="220"/>
      <c r="P43" s="220"/>
      <c r="Q43" s="220"/>
      <c r="R43" s="220"/>
      <c r="S43" s="220"/>
      <c r="T43" s="220"/>
      <c r="U43" s="220"/>
      <c r="V43" s="220"/>
      <c r="W43" s="220"/>
      <c r="X43" s="336"/>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c r="HV43" s="220"/>
      <c r="HW43" s="220"/>
      <c r="HX43" s="220"/>
      <c r="HY43" s="220"/>
      <c r="HZ43" s="220"/>
      <c r="IA43" s="220"/>
      <c r="IB43" s="220"/>
      <c r="IC43" s="220"/>
      <c r="ID43" s="220"/>
      <c r="IE43" s="220"/>
      <c r="IF43" s="220"/>
      <c r="IG43" s="220"/>
      <c r="IH43" s="220"/>
      <c r="II43" s="220"/>
      <c r="IJ43" s="220"/>
      <c r="IK43" s="220"/>
      <c r="IL43" s="220"/>
      <c r="IM43" s="220"/>
      <c r="IN43" s="220"/>
      <c r="IO43" s="220"/>
      <c r="IP43" s="220"/>
      <c r="IQ43" s="220"/>
      <c r="IR43" s="220"/>
      <c r="IS43" s="220"/>
      <c r="IT43" s="220"/>
      <c r="IU43" s="220"/>
      <c r="IV43" s="220"/>
      <c r="IW43" s="220"/>
      <c r="IX43" s="220"/>
      <c r="IY43" s="220"/>
      <c r="IZ43" s="220"/>
      <c r="JA43" s="220"/>
      <c r="JB43" s="220"/>
      <c r="JC43" s="220"/>
      <c r="JD43" s="220"/>
      <c r="JE43" s="220"/>
      <c r="JF43" s="220"/>
      <c r="JG43" s="220"/>
      <c r="JH43" s="220"/>
      <c r="JI43" s="220"/>
      <c r="JJ43" s="220"/>
      <c r="JK43" s="220"/>
      <c r="JL43" s="220"/>
      <c r="JM43" s="220"/>
      <c r="JN43" s="220"/>
      <c r="JO43" s="220"/>
      <c r="JP43" s="220"/>
      <c r="JQ43" s="220"/>
      <c r="JR43" s="220"/>
      <c r="JS43" s="220"/>
      <c r="JT43" s="220"/>
      <c r="JU43" s="220"/>
      <c r="JV43" s="220"/>
      <c r="JW43" s="220"/>
      <c r="JX43" s="220"/>
      <c r="JY43" s="220"/>
      <c r="JZ43" s="220"/>
      <c r="KA43" s="220"/>
      <c r="KB43" s="220"/>
      <c r="KC43" s="220"/>
      <c r="KD43" s="220"/>
      <c r="KE43" s="220"/>
      <c r="KF43" s="220"/>
      <c r="KG43" s="220"/>
      <c r="KH43" s="220"/>
      <c r="KI43" s="220"/>
      <c r="KJ43" s="220"/>
      <c r="KK43" s="220"/>
      <c r="KL43" s="220"/>
      <c r="KM43" s="220"/>
      <c r="KN43" s="220"/>
      <c r="KO43" s="220"/>
      <c r="KP43" s="220"/>
      <c r="KQ43" s="220"/>
      <c r="KR43" s="220"/>
      <c r="KS43" s="220"/>
      <c r="KT43" s="220"/>
      <c r="KU43" s="220"/>
      <c r="KV43" s="220"/>
      <c r="KW43" s="220"/>
      <c r="KX43" s="220"/>
      <c r="KY43" s="220"/>
      <c r="KZ43" s="220"/>
      <c r="LA43" s="220"/>
      <c r="LB43" s="220"/>
      <c r="LC43" s="220"/>
      <c r="LD43" s="220"/>
      <c r="LE43" s="220"/>
      <c r="LF43" s="220"/>
      <c r="LG43" s="220"/>
      <c r="LH43" s="220"/>
      <c r="LI43" s="220"/>
      <c r="LJ43" s="220"/>
      <c r="LK43" s="220"/>
      <c r="LL43" s="220"/>
      <c r="LM43" s="220"/>
      <c r="LN43" s="220"/>
      <c r="LO43" s="220"/>
      <c r="LP43" s="220"/>
      <c r="LQ43" s="220"/>
      <c r="LR43" s="220"/>
      <c r="LS43" s="220"/>
      <c r="LT43" s="220"/>
      <c r="LU43" s="220"/>
      <c r="LV43" s="220"/>
      <c r="LW43" s="220"/>
      <c r="LX43" s="220"/>
      <c r="LY43" s="220"/>
      <c r="LZ43" s="220"/>
      <c r="MA43" s="220"/>
      <c r="MB43" s="220"/>
      <c r="MC43" s="220"/>
      <c r="MD43" s="220"/>
      <c r="ME43" s="220"/>
      <c r="MF43" s="220"/>
      <c r="MG43" s="220"/>
      <c r="MH43" s="220"/>
      <c r="MI43" s="220"/>
      <c r="MJ43" s="220"/>
      <c r="MK43" s="220"/>
      <c r="ML43" s="220"/>
      <c r="MM43" s="220"/>
      <c r="MN43" s="220"/>
      <c r="MO43" s="220"/>
      <c r="MP43" s="220"/>
      <c r="MQ43" s="220"/>
      <c r="MR43" s="220"/>
      <c r="MS43" s="220"/>
      <c r="MT43" s="220"/>
      <c r="MU43" s="220"/>
      <c r="MV43" s="220"/>
      <c r="MW43" s="220"/>
      <c r="MX43" s="220"/>
      <c r="MY43" s="220"/>
      <c r="MZ43" s="220"/>
      <c r="NA43" s="220"/>
      <c r="NB43" s="220"/>
      <c r="NC43" s="220"/>
      <c r="ND43" s="220"/>
      <c r="NE43" s="220"/>
      <c r="NF43" s="220"/>
      <c r="NG43" s="220"/>
      <c r="NH43" s="220"/>
      <c r="NI43" s="220"/>
      <c r="NJ43" s="220"/>
      <c r="NK43" s="220"/>
      <c r="NL43" s="220"/>
      <c r="NM43" s="220"/>
      <c r="NN43" s="220"/>
      <c r="NO43" s="220"/>
      <c r="NP43" s="220"/>
      <c r="NQ43" s="220"/>
      <c r="NR43" s="220"/>
      <c r="NS43" s="220"/>
      <c r="NT43" s="220"/>
      <c r="NU43" s="220"/>
      <c r="NV43" s="220"/>
      <c r="NW43" s="220"/>
      <c r="NX43" s="220"/>
      <c r="NY43" s="220"/>
      <c r="NZ43" s="220"/>
      <c r="OA43" s="220"/>
      <c r="OB43" s="220"/>
      <c r="OC43" s="220"/>
      <c r="OD43" s="220"/>
      <c r="OE43" s="220"/>
      <c r="OF43" s="220"/>
      <c r="OG43" s="220"/>
      <c r="OH43" s="220"/>
      <c r="OI43" s="220"/>
      <c r="OJ43" s="220"/>
      <c r="OK43" s="220"/>
      <c r="OL43" s="220"/>
      <c r="OM43" s="220"/>
      <c r="ON43" s="220"/>
      <c r="OO43" s="220"/>
      <c r="OP43" s="220"/>
      <c r="OQ43" s="220"/>
      <c r="OR43" s="220"/>
      <c r="OS43" s="220"/>
      <c r="OT43" s="220"/>
      <c r="OU43" s="220"/>
      <c r="OV43" s="220"/>
      <c r="OW43" s="220"/>
      <c r="OX43" s="220"/>
      <c r="OY43" s="220"/>
      <c r="OZ43" s="220"/>
      <c r="PA43" s="220"/>
      <c r="PB43" s="220"/>
    </row>
    <row r="44" spans="1:418" s="234" customFormat="1" ht="14.5" hidden="1" customHeight="1">
      <c r="A44" s="220"/>
      <c r="B44" s="220"/>
      <c r="C44" s="224"/>
      <c r="D44" s="320"/>
      <c r="E44" s="320"/>
      <c r="F44" s="320"/>
      <c r="G44" s="320"/>
      <c r="H44" s="320"/>
      <c r="I44" s="320"/>
      <c r="J44" s="320"/>
      <c r="K44" s="224"/>
      <c r="L44" s="220"/>
      <c r="M44" s="220"/>
      <c r="N44" s="220"/>
      <c r="O44" s="220"/>
      <c r="P44" s="220"/>
      <c r="Q44" s="220"/>
      <c r="R44" s="220"/>
      <c r="S44" s="220"/>
      <c r="T44" s="220"/>
      <c r="U44" s="220"/>
      <c r="V44" s="220"/>
      <c r="W44" s="220"/>
      <c r="X44" s="336"/>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c r="HV44" s="220"/>
      <c r="HW44" s="220"/>
      <c r="HX44" s="220"/>
      <c r="HY44" s="220"/>
      <c r="HZ44" s="220"/>
      <c r="IA44" s="220"/>
      <c r="IB44" s="220"/>
      <c r="IC44" s="220"/>
      <c r="ID44" s="220"/>
      <c r="IE44" s="220"/>
      <c r="IF44" s="220"/>
      <c r="IG44" s="220"/>
      <c r="IH44" s="220"/>
      <c r="II44" s="220"/>
      <c r="IJ44" s="220"/>
      <c r="IK44" s="220"/>
      <c r="IL44" s="220"/>
      <c r="IM44" s="220"/>
      <c r="IN44" s="220"/>
      <c r="IO44" s="220"/>
      <c r="IP44" s="220"/>
      <c r="IQ44" s="220"/>
      <c r="IR44" s="220"/>
      <c r="IS44" s="220"/>
      <c r="IT44" s="220"/>
      <c r="IU44" s="220"/>
      <c r="IV44" s="220"/>
      <c r="IW44" s="220"/>
      <c r="IX44" s="220"/>
      <c r="IY44" s="220"/>
      <c r="IZ44" s="220"/>
      <c r="JA44" s="220"/>
      <c r="JB44" s="220"/>
      <c r="JC44" s="220"/>
      <c r="JD44" s="220"/>
      <c r="JE44" s="220"/>
      <c r="JF44" s="220"/>
      <c r="JG44" s="220"/>
      <c r="JH44" s="220"/>
      <c r="JI44" s="220"/>
      <c r="JJ44" s="220"/>
      <c r="JK44" s="220"/>
      <c r="JL44" s="220"/>
      <c r="JM44" s="220"/>
      <c r="JN44" s="220"/>
      <c r="JO44" s="220"/>
      <c r="JP44" s="220"/>
      <c r="JQ44" s="220"/>
      <c r="JR44" s="220"/>
      <c r="JS44" s="220"/>
      <c r="JT44" s="220"/>
      <c r="JU44" s="220"/>
      <c r="JV44" s="220"/>
      <c r="JW44" s="220"/>
      <c r="JX44" s="220"/>
      <c r="JY44" s="220"/>
      <c r="JZ44" s="220"/>
      <c r="KA44" s="220"/>
      <c r="KB44" s="220"/>
      <c r="KC44" s="220"/>
      <c r="KD44" s="220"/>
      <c r="KE44" s="220"/>
      <c r="KF44" s="220"/>
      <c r="KG44" s="220"/>
      <c r="KH44" s="220"/>
      <c r="KI44" s="220"/>
      <c r="KJ44" s="220"/>
      <c r="KK44" s="220"/>
      <c r="KL44" s="220"/>
      <c r="KM44" s="220"/>
      <c r="KN44" s="220"/>
      <c r="KO44" s="220"/>
      <c r="KP44" s="220"/>
      <c r="KQ44" s="220"/>
      <c r="KR44" s="220"/>
      <c r="KS44" s="220"/>
      <c r="KT44" s="220"/>
      <c r="KU44" s="220"/>
      <c r="KV44" s="220"/>
      <c r="KW44" s="220"/>
      <c r="KX44" s="220"/>
      <c r="KY44" s="220"/>
      <c r="KZ44" s="220"/>
      <c r="LA44" s="220"/>
      <c r="LB44" s="220"/>
      <c r="LC44" s="220"/>
      <c r="LD44" s="220"/>
      <c r="LE44" s="220"/>
      <c r="LF44" s="220"/>
      <c r="LG44" s="220"/>
      <c r="LH44" s="220"/>
      <c r="LI44" s="220"/>
      <c r="LJ44" s="220"/>
      <c r="LK44" s="220"/>
      <c r="LL44" s="220"/>
      <c r="LM44" s="220"/>
      <c r="LN44" s="220"/>
      <c r="LO44" s="220"/>
      <c r="LP44" s="220"/>
      <c r="LQ44" s="220"/>
      <c r="LR44" s="220"/>
      <c r="LS44" s="220"/>
      <c r="LT44" s="220"/>
      <c r="LU44" s="220"/>
      <c r="LV44" s="220"/>
      <c r="LW44" s="220"/>
      <c r="LX44" s="220"/>
      <c r="LY44" s="220"/>
      <c r="LZ44" s="220"/>
      <c r="MA44" s="220"/>
      <c r="MB44" s="220"/>
      <c r="MC44" s="220"/>
      <c r="MD44" s="220"/>
      <c r="ME44" s="220"/>
      <c r="MF44" s="220"/>
      <c r="MG44" s="220"/>
      <c r="MH44" s="220"/>
      <c r="MI44" s="220"/>
      <c r="MJ44" s="220"/>
      <c r="MK44" s="220"/>
      <c r="ML44" s="220"/>
      <c r="MM44" s="220"/>
      <c r="MN44" s="220"/>
      <c r="MO44" s="220"/>
      <c r="MP44" s="220"/>
      <c r="MQ44" s="220"/>
      <c r="MR44" s="220"/>
      <c r="MS44" s="220"/>
      <c r="MT44" s="220"/>
      <c r="MU44" s="220"/>
      <c r="MV44" s="220"/>
      <c r="MW44" s="220"/>
      <c r="MX44" s="220"/>
      <c r="MY44" s="220"/>
      <c r="MZ44" s="220"/>
      <c r="NA44" s="220"/>
      <c r="NB44" s="220"/>
      <c r="NC44" s="220"/>
      <c r="ND44" s="220"/>
      <c r="NE44" s="220"/>
      <c r="NF44" s="220"/>
      <c r="NG44" s="220"/>
      <c r="NH44" s="220"/>
      <c r="NI44" s="220"/>
      <c r="NJ44" s="220"/>
      <c r="NK44" s="220"/>
      <c r="NL44" s="220"/>
      <c r="NM44" s="220"/>
      <c r="NN44" s="220"/>
      <c r="NO44" s="220"/>
      <c r="NP44" s="220"/>
      <c r="NQ44" s="220"/>
      <c r="NR44" s="220"/>
      <c r="NS44" s="220"/>
      <c r="NT44" s="220"/>
      <c r="NU44" s="220"/>
      <c r="NV44" s="220"/>
      <c r="NW44" s="220"/>
      <c r="NX44" s="220"/>
      <c r="NY44" s="220"/>
      <c r="NZ44" s="220"/>
      <c r="OA44" s="220"/>
      <c r="OB44" s="220"/>
      <c r="OC44" s="220"/>
      <c r="OD44" s="220"/>
      <c r="OE44" s="220"/>
      <c r="OF44" s="220"/>
      <c r="OG44" s="220"/>
      <c r="OH44" s="220"/>
      <c r="OI44" s="220"/>
      <c r="OJ44" s="220"/>
      <c r="OK44" s="220"/>
      <c r="OL44" s="220"/>
      <c r="OM44" s="220"/>
      <c r="ON44" s="220"/>
      <c r="OO44" s="220"/>
      <c r="OP44" s="220"/>
      <c r="OQ44" s="220"/>
      <c r="OR44" s="220"/>
      <c r="OS44" s="220"/>
      <c r="OT44" s="220"/>
      <c r="OU44" s="220"/>
      <c r="OV44" s="220"/>
      <c r="OW44" s="220"/>
      <c r="OX44" s="220"/>
      <c r="OY44" s="220"/>
      <c r="OZ44" s="220"/>
      <c r="PA44" s="220"/>
      <c r="PB44" s="220"/>
    </row>
    <row r="45" spans="1:418" s="234" customFormat="1" ht="14" hidden="1">
      <c r="A45" s="220"/>
      <c r="B45" s="220"/>
      <c r="C45" s="224"/>
      <c r="D45" s="320"/>
      <c r="E45" s="320"/>
      <c r="F45" s="320"/>
      <c r="G45" s="320"/>
      <c r="H45" s="320"/>
      <c r="I45" s="320"/>
      <c r="J45" s="320"/>
      <c r="K45" s="224"/>
      <c r="L45" s="220"/>
      <c r="M45" s="220"/>
      <c r="N45" s="220"/>
      <c r="O45" s="220"/>
      <c r="P45" s="220"/>
      <c r="Q45" s="220"/>
      <c r="R45" s="220"/>
      <c r="S45" s="220"/>
      <c r="T45" s="220"/>
      <c r="U45" s="220"/>
      <c r="V45" s="220"/>
      <c r="W45" s="220"/>
      <c r="X45" s="336"/>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c r="HV45" s="220"/>
      <c r="HW45" s="220"/>
      <c r="HX45" s="220"/>
      <c r="HY45" s="220"/>
      <c r="HZ45" s="220"/>
      <c r="IA45" s="220"/>
      <c r="IB45" s="220"/>
      <c r="IC45" s="220"/>
      <c r="ID45" s="220"/>
      <c r="IE45" s="220"/>
      <c r="IF45" s="220"/>
      <c r="IG45" s="220"/>
      <c r="IH45" s="220"/>
      <c r="II45" s="220"/>
      <c r="IJ45" s="220"/>
      <c r="IK45" s="220"/>
      <c r="IL45" s="220"/>
      <c r="IM45" s="220"/>
      <c r="IN45" s="220"/>
      <c r="IO45" s="220"/>
      <c r="IP45" s="220"/>
      <c r="IQ45" s="220"/>
      <c r="IR45" s="220"/>
      <c r="IS45" s="220"/>
      <c r="IT45" s="220"/>
      <c r="IU45" s="220"/>
      <c r="IV45" s="220"/>
      <c r="IW45" s="220"/>
      <c r="IX45" s="220"/>
      <c r="IY45" s="220"/>
      <c r="IZ45" s="220"/>
      <c r="JA45" s="220"/>
      <c r="JB45" s="220"/>
      <c r="JC45" s="220"/>
      <c r="JD45" s="220"/>
      <c r="JE45" s="220"/>
      <c r="JF45" s="220"/>
      <c r="JG45" s="220"/>
      <c r="JH45" s="220"/>
      <c r="JI45" s="220"/>
      <c r="JJ45" s="220"/>
      <c r="JK45" s="220"/>
      <c r="JL45" s="220"/>
      <c r="JM45" s="220"/>
      <c r="JN45" s="220"/>
      <c r="JO45" s="220"/>
      <c r="JP45" s="220"/>
      <c r="JQ45" s="220"/>
      <c r="JR45" s="220"/>
      <c r="JS45" s="220"/>
      <c r="JT45" s="220"/>
      <c r="JU45" s="220"/>
      <c r="JV45" s="220"/>
      <c r="JW45" s="220"/>
      <c r="JX45" s="220"/>
      <c r="JY45" s="220"/>
      <c r="JZ45" s="220"/>
      <c r="KA45" s="220"/>
      <c r="KB45" s="220"/>
      <c r="KC45" s="220"/>
      <c r="KD45" s="220"/>
      <c r="KE45" s="220"/>
      <c r="KF45" s="220"/>
      <c r="KG45" s="220"/>
      <c r="KH45" s="220"/>
      <c r="KI45" s="220"/>
      <c r="KJ45" s="220"/>
      <c r="KK45" s="220"/>
      <c r="KL45" s="220"/>
      <c r="KM45" s="220"/>
      <c r="KN45" s="220"/>
      <c r="KO45" s="220"/>
      <c r="KP45" s="220"/>
      <c r="KQ45" s="220"/>
      <c r="KR45" s="220"/>
      <c r="KS45" s="220"/>
      <c r="KT45" s="220"/>
      <c r="KU45" s="220"/>
      <c r="KV45" s="220"/>
      <c r="KW45" s="220"/>
      <c r="KX45" s="220"/>
      <c r="KY45" s="220"/>
      <c r="KZ45" s="220"/>
      <c r="LA45" s="220"/>
      <c r="LB45" s="220"/>
      <c r="LC45" s="220"/>
      <c r="LD45" s="220"/>
      <c r="LE45" s="220"/>
      <c r="LF45" s="220"/>
      <c r="LG45" s="220"/>
      <c r="LH45" s="220"/>
      <c r="LI45" s="220"/>
      <c r="LJ45" s="220"/>
      <c r="LK45" s="220"/>
      <c r="LL45" s="220"/>
      <c r="LM45" s="220"/>
      <c r="LN45" s="220"/>
      <c r="LO45" s="220"/>
      <c r="LP45" s="220"/>
      <c r="LQ45" s="220"/>
      <c r="LR45" s="220"/>
      <c r="LS45" s="220"/>
      <c r="LT45" s="220"/>
      <c r="LU45" s="220"/>
      <c r="LV45" s="220"/>
      <c r="LW45" s="220"/>
      <c r="LX45" s="220"/>
      <c r="LY45" s="220"/>
      <c r="LZ45" s="220"/>
      <c r="MA45" s="220"/>
      <c r="MB45" s="220"/>
      <c r="MC45" s="220"/>
      <c r="MD45" s="220"/>
      <c r="ME45" s="220"/>
      <c r="MF45" s="220"/>
      <c r="MG45" s="220"/>
      <c r="MH45" s="220"/>
      <c r="MI45" s="220"/>
      <c r="MJ45" s="220"/>
      <c r="MK45" s="220"/>
      <c r="ML45" s="220"/>
      <c r="MM45" s="220"/>
      <c r="MN45" s="220"/>
      <c r="MO45" s="220"/>
      <c r="MP45" s="220"/>
      <c r="MQ45" s="220"/>
      <c r="MR45" s="220"/>
      <c r="MS45" s="220"/>
      <c r="MT45" s="220"/>
      <c r="MU45" s="220"/>
      <c r="MV45" s="220"/>
      <c r="MW45" s="220"/>
      <c r="MX45" s="220"/>
      <c r="MY45" s="220"/>
      <c r="MZ45" s="220"/>
      <c r="NA45" s="220"/>
      <c r="NB45" s="220"/>
      <c r="NC45" s="220"/>
      <c r="ND45" s="220"/>
      <c r="NE45" s="220"/>
      <c r="NF45" s="220"/>
      <c r="NG45" s="220"/>
      <c r="NH45" s="220"/>
      <c r="NI45" s="220"/>
      <c r="NJ45" s="220"/>
      <c r="NK45" s="220"/>
      <c r="NL45" s="220"/>
      <c r="NM45" s="220"/>
      <c r="NN45" s="220"/>
      <c r="NO45" s="220"/>
      <c r="NP45" s="220"/>
      <c r="NQ45" s="220"/>
      <c r="NR45" s="220"/>
      <c r="NS45" s="220"/>
      <c r="NT45" s="220"/>
      <c r="NU45" s="220"/>
      <c r="NV45" s="220"/>
      <c r="NW45" s="220"/>
      <c r="NX45" s="220"/>
      <c r="NY45" s="220"/>
      <c r="NZ45" s="220"/>
      <c r="OA45" s="220"/>
      <c r="OB45" s="220"/>
      <c r="OC45" s="220"/>
      <c r="OD45" s="220"/>
      <c r="OE45" s="220"/>
      <c r="OF45" s="220"/>
      <c r="OG45" s="220"/>
      <c r="OH45" s="220"/>
      <c r="OI45" s="220"/>
      <c r="OJ45" s="220"/>
      <c r="OK45" s="220"/>
      <c r="OL45" s="220"/>
      <c r="OM45" s="220"/>
      <c r="ON45" s="220"/>
      <c r="OO45" s="220"/>
      <c r="OP45" s="220"/>
      <c r="OQ45" s="220"/>
      <c r="OR45" s="220"/>
      <c r="OS45" s="220"/>
      <c r="OT45" s="220"/>
      <c r="OU45" s="220"/>
      <c r="OV45" s="220"/>
      <c r="OW45" s="220"/>
      <c r="OX45" s="220"/>
      <c r="OY45" s="220"/>
      <c r="OZ45" s="220"/>
      <c r="PA45" s="220"/>
      <c r="PB45" s="220"/>
    </row>
    <row r="46" spans="1:418" s="234" customFormat="1" ht="14" hidden="1">
      <c r="A46" s="220"/>
      <c r="B46" s="220"/>
      <c r="C46" s="224"/>
      <c r="D46" s="320"/>
      <c r="E46" s="320"/>
      <c r="F46" s="320"/>
      <c r="G46" s="320"/>
      <c r="H46" s="320"/>
      <c r="I46" s="320"/>
      <c r="J46" s="320"/>
      <c r="K46" s="224"/>
      <c r="L46" s="220"/>
      <c r="M46" s="220"/>
      <c r="N46" s="220"/>
      <c r="O46" s="220"/>
      <c r="P46" s="220"/>
      <c r="Q46" s="220"/>
      <c r="R46" s="220"/>
      <c r="S46" s="220"/>
      <c r="T46" s="220"/>
      <c r="U46" s="220"/>
      <c r="V46" s="220"/>
      <c r="W46" s="220"/>
      <c r="X46" s="336"/>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c r="IR46" s="220"/>
      <c r="IS46" s="220"/>
      <c r="IT46" s="220"/>
      <c r="IU46" s="220"/>
      <c r="IV46" s="220"/>
      <c r="IW46" s="220"/>
      <c r="IX46" s="220"/>
      <c r="IY46" s="220"/>
      <c r="IZ46" s="220"/>
      <c r="JA46" s="220"/>
      <c r="JB46" s="220"/>
      <c r="JC46" s="220"/>
      <c r="JD46" s="220"/>
      <c r="JE46" s="220"/>
      <c r="JF46" s="220"/>
      <c r="JG46" s="220"/>
      <c r="JH46" s="220"/>
      <c r="JI46" s="220"/>
      <c r="JJ46" s="220"/>
      <c r="JK46" s="220"/>
      <c r="JL46" s="220"/>
      <c r="JM46" s="220"/>
      <c r="JN46" s="220"/>
      <c r="JO46" s="220"/>
      <c r="JP46" s="220"/>
      <c r="JQ46" s="220"/>
      <c r="JR46" s="220"/>
      <c r="JS46" s="220"/>
      <c r="JT46" s="220"/>
      <c r="JU46" s="220"/>
      <c r="JV46" s="220"/>
      <c r="JW46" s="220"/>
      <c r="JX46" s="220"/>
      <c r="JY46" s="220"/>
      <c r="JZ46" s="220"/>
      <c r="KA46" s="220"/>
      <c r="KB46" s="220"/>
      <c r="KC46" s="220"/>
      <c r="KD46" s="220"/>
      <c r="KE46" s="220"/>
      <c r="KF46" s="220"/>
      <c r="KG46" s="220"/>
      <c r="KH46" s="220"/>
      <c r="KI46" s="220"/>
      <c r="KJ46" s="220"/>
      <c r="KK46" s="220"/>
      <c r="KL46" s="220"/>
      <c r="KM46" s="220"/>
      <c r="KN46" s="220"/>
      <c r="KO46" s="220"/>
      <c r="KP46" s="220"/>
      <c r="KQ46" s="220"/>
      <c r="KR46" s="220"/>
      <c r="KS46" s="220"/>
      <c r="KT46" s="220"/>
      <c r="KU46" s="220"/>
      <c r="KV46" s="220"/>
      <c r="KW46" s="220"/>
      <c r="KX46" s="220"/>
      <c r="KY46" s="220"/>
      <c r="KZ46" s="220"/>
      <c r="LA46" s="220"/>
      <c r="LB46" s="220"/>
      <c r="LC46" s="220"/>
      <c r="LD46" s="220"/>
      <c r="LE46" s="220"/>
      <c r="LF46" s="220"/>
      <c r="LG46" s="220"/>
      <c r="LH46" s="220"/>
      <c r="LI46" s="220"/>
      <c r="LJ46" s="220"/>
      <c r="LK46" s="220"/>
      <c r="LL46" s="220"/>
      <c r="LM46" s="220"/>
      <c r="LN46" s="220"/>
      <c r="LO46" s="220"/>
      <c r="LP46" s="220"/>
      <c r="LQ46" s="220"/>
      <c r="LR46" s="220"/>
      <c r="LS46" s="220"/>
      <c r="LT46" s="220"/>
      <c r="LU46" s="220"/>
      <c r="LV46" s="220"/>
      <c r="LW46" s="220"/>
      <c r="LX46" s="220"/>
      <c r="LY46" s="220"/>
      <c r="LZ46" s="220"/>
      <c r="MA46" s="220"/>
      <c r="MB46" s="220"/>
      <c r="MC46" s="220"/>
      <c r="MD46" s="220"/>
      <c r="ME46" s="220"/>
      <c r="MF46" s="220"/>
      <c r="MG46" s="220"/>
      <c r="MH46" s="220"/>
      <c r="MI46" s="220"/>
      <c r="MJ46" s="220"/>
      <c r="MK46" s="220"/>
      <c r="ML46" s="220"/>
      <c r="MM46" s="220"/>
      <c r="MN46" s="220"/>
      <c r="MO46" s="220"/>
      <c r="MP46" s="220"/>
      <c r="MQ46" s="220"/>
      <c r="MR46" s="220"/>
      <c r="MS46" s="220"/>
      <c r="MT46" s="220"/>
      <c r="MU46" s="220"/>
      <c r="MV46" s="220"/>
      <c r="MW46" s="220"/>
      <c r="MX46" s="220"/>
      <c r="MY46" s="220"/>
      <c r="MZ46" s="220"/>
      <c r="NA46" s="220"/>
      <c r="NB46" s="220"/>
      <c r="NC46" s="220"/>
      <c r="ND46" s="220"/>
      <c r="NE46" s="220"/>
      <c r="NF46" s="220"/>
      <c r="NG46" s="220"/>
      <c r="NH46" s="220"/>
      <c r="NI46" s="220"/>
      <c r="NJ46" s="220"/>
      <c r="NK46" s="220"/>
      <c r="NL46" s="220"/>
      <c r="NM46" s="220"/>
      <c r="NN46" s="220"/>
      <c r="NO46" s="220"/>
      <c r="NP46" s="220"/>
      <c r="NQ46" s="220"/>
      <c r="NR46" s="220"/>
      <c r="NS46" s="220"/>
      <c r="NT46" s="220"/>
      <c r="NU46" s="220"/>
      <c r="NV46" s="220"/>
      <c r="NW46" s="220"/>
      <c r="NX46" s="220"/>
      <c r="NY46" s="220"/>
      <c r="NZ46" s="220"/>
      <c r="OA46" s="220"/>
      <c r="OB46" s="220"/>
      <c r="OC46" s="220"/>
      <c r="OD46" s="220"/>
      <c r="OE46" s="220"/>
      <c r="OF46" s="220"/>
      <c r="OG46" s="220"/>
      <c r="OH46" s="220"/>
      <c r="OI46" s="220"/>
      <c r="OJ46" s="220"/>
      <c r="OK46" s="220"/>
      <c r="OL46" s="220"/>
      <c r="OM46" s="220"/>
      <c r="ON46" s="220"/>
      <c r="OO46" s="220"/>
      <c r="OP46" s="220"/>
      <c r="OQ46" s="220"/>
      <c r="OR46" s="220"/>
      <c r="OS46" s="220"/>
      <c r="OT46" s="220"/>
      <c r="OU46" s="220"/>
      <c r="OV46" s="220"/>
      <c r="OW46" s="220"/>
      <c r="OX46" s="220"/>
      <c r="OY46" s="220"/>
      <c r="OZ46" s="220"/>
      <c r="PA46" s="220"/>
      <c r="PB46" s="220"/>
    </row>
    <row r="47" spans="1:418" s="234" customFormat="1" ht="14" hidden="1">
      <c r="A47" s="220"/>
      <c r="B47" s="220"/>
      <c r="C47" s="224"/>
      <c r="D47" s="320"/>
      <c r="E47" s="320"/>
      <c r="F47" s="320"/>
      <c r="G47" s="320"/>
      <c r="H47" s="320"/>
      <c r="I47" s="320"/>
      <c r="J47" s="320"/>
      <c r="K47" s="224"/>
      <c r="L47" s="220"/>
      <c r="M47" s="220"/>
      <c r="N47" s="220"/>
      <c r="O47" s="220"/>
      <c r="P47" s="220"/>
      <c r="Q47" s="220"/>
      <c r="R47" s="220"/>
      <c r="S47" s="220"/>
      <c r="T47" s="220"/>
      <c r="U47" s="220"/>
      <c r="V47" s="220"/>
      <c r="W47" s="220"/>
      <c r="X47" s="336"/>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c r="HV47" s="220"/>
      <c r="HW47" s="220"/>
      <c r="HX47" s="220"/>
      <c r="HY47" s="220"/>
      <c r="HZ47" s="220"/>
      <c r="IA47" s="220"/>
      <c r="IB47" s="220"/>
      <c r="IC47" s="220"/>
      <c r="ID47" s="220"/>
      <c r="IE47" s="220"/>
      <c r="IF47" s="220"/>
      <c r="IG47" s="220"/>
      <c r="IH47" s="220"/>
      <c r="II47" s="220"/>
      <c r="IJ47" s="220"/>
      <c r="IK47" s="220"/>
      <c r="IL47" s="220"/>
      <c r="IM47" s="220"/>
      <c r="IN47" s="220"/>
      <c r="IO47" s="220"/>
      <c r="IP47" s="220"/>
      <c r="IQ47" s="220"/>
      <c r="IR47" s="220"/>
      <c r="IS47" s="220"/>
      <c r="IT47" s="220"/>
      <c r="IU47" s="220"/>
      <c r="IV47" s="220"/>
      <c r="IW47" s="220"/>
      <c r="IX47" s="220"/>
      <c r="IY47" s="220"/>
      <c r="IZ47" s="220"/>
      <c r="JA47" s="220"/>
      <c r="JB47" s="220"/>
      <c r="JC47" s="220"/>
      <c r="JD47" s="220"/>
      <c r="JE47" s="220"/>
      <c r="JF47" s="220"/>
      <c r="JG47" s="220"/>
      <c r="JH47" s="220"/>
      <c r="JI47" s="220"/>
      <c r="JJ47" s="220"/>
      <c r="JK47" s="220"/>
      <c r="JL47" s="220"/>
      <c r="JM47" s="220"/>
      <c r="JN47" s="220"/>
      <c r="JO47" s="220"/>
      <c r="JP47" s="220"/>
      <c r="JQ47" s="220"/>
      <c r="JR47" s="220"/>
      <c r="JS47" s="220"/>
      <c r="JT47" s="220"/>
      <c r="JU47" s="220"/>
      <c r="JV47" s="220"/>
      <c r="JW47" s="220"/>
      <c r="JX47" s="220"/>
      <c r="JY47" s="220"/>
      <c r="JZ47" s="220"/>
      <c r="KA47" s="220"/>
      <c r="KB47" s="220"/>
      <c r="KC47" s="220"/>
      <c r="KD47" s="220"/>
      <c r="KE47" s="220"/>
      <c r="KF47" s="220"/>
      <c r="KG47" s="220"/>
      <c r="KH47" s="220"/>
      <c r="KI47" s="220"/>
      <c r="KJ47" s="220"/>
      <c r="KK47" s="220"/>
      <c r="KL47" s="220"/>
      <c r="KM47" s="220"/>
      <c r="KN47" s="220"/>
      <c r="KO47" s="220"/>
      <c r="KP47" s="220"/>
      <c r="KQ47" s="220"/>
      <c r="KR47" s="220"/>
      <c r="KS47" s="220"/>
      <c r="KT47" s="220"/>
      <c r="KU47" s="220"/>
      <c r="KV47" s="220"/>
      <c r="KW47" s="220"/>
      <c r="KX47" s="220"/>
      <c r="KY47" s="220"/>
      <c r="KZ47" s="220"/>
      <c r="LA47" s="220"/>
      <c r="LB47" s="220"/>
      <c r="LC47" s="220"/>
      <c r="LD47" s="220"/>
      <c r="LE47" s="220"/>
      <c r="LF47" s="220"/>
      <c r="LG47" s="220"/>
      <c r="LH47" s="220"/>
      <c r="LI47" s="220"/>
      <c r="LJ47" s="220"/>
      <c r="LK47" s="220"/>
      <c r="LL47" s="220"/>
      <c r="LM47" s="220"/>
      <c r="LN47" s="220"/>
      <c r="LO47" s="220"/>
      <c r="LP47" s="220"/>
      <c r="LQ47" s="220"/>
      <c r="LR47" s="220"/>
      <c r="LS47" s="220"/>
      <c r="LT47" s="220"/>
      <c r="LU47" s="220"/>
      <c r="LV47" s="220"/>
      <c r="LW47" s="220"/>
      <c r="LX47" s="220"/>
      <c r="LY47" s="220"/>
      <c r="LZ47" s="220"/>
      <c r="MA47" s="220"/>
      <c r="MB47" s="220"/>
      <c r="MC47" s="220"/>
      <c r="MD47" s="220"/>
      <c r="ME47" s="220"/>
      <c r="MF47" s="220"/>
      <c r="MG47" s="220"/>
      <c r="MH47" s="220"/>
      <c r="MI47" s="220"/>
      <c r="MJ47" s="220"/>
      <c r="MK47" s="220"/>
      <c r="ML47" s="220"/>
      <c r="MM47" s="220"/>
      <c r="MN47" s="220"/>
      <c r="MO47" s="220"/>
      <c r="MP47" s="220"/>
      <c r="MQ47" s="220"/>
      <c r="MR47" s="220"/>
      <c r="MS47" s="220"/>
      <c r="MT47" s="220"/>
      <c r="MU47" s="220"/>
      <c r="MV47" s="220"/>
      <c r="MW47" s="220"/>
      <c r="MX47" s="220"/>
      <c r="MY47" s="220"/>
      <c r="MZ47" s="220"/>
      <c r="NA47" s="220"/>
      <c r="NB47" s="220"/>
      <c r="NC47" s="220"/>
      <c r="ND47" s="220"/>
      <c r="NE47" s="220"/>
      <c r="NF47" s="220"/>
      <c r="NG47" s="220"/>
      <c r="NH47" s="220"/>
      <c r="NI47" s="220"/>
      <c r="NJ47" s="220"/>
      <c r="NK47" s="220"/>
      <c r="NL47" s="220"/>
      <c r="NM47" s="220"/>
      <c r="NN47" s="220"/>
      <c r="NO47" s="220"/>
      <c r="NP47" s="220"/>
      <c r="NQ47" s="220"/>
      <c r="NR47" s="220"/>
      <c r="NS47" s="220"/>
      <c r="NT47" s="220"/>
      <c r="NU47" s="220"/>
      <c r="NV47" s="220"/>
      <c r="NW47" s="220"/>
      <c r="NX47" s="220"/>
      <c r="NY47" s="220"/>
      <c r="NZ47" s="220"/>
      <c r="OA47" s="220"/>
      <c r="OB47" s="220"/>
      <c r="OC47" s="220"/>
      <c r="OD47" s="220"/>
      <c r="OE47" s="220"/>
      <c r="OF47" s="220"/>
      <c r="OG47" s="220"/>
      <c r="OH47" s="220"/>
      <c r="OI47" s="220"/>
      <c r="OJ47" s="220"/>
      <c r="OK47" s="220"/>
      <c r="OL47" s="220"/>
      <c r="OM47" s="220"/>
      <c r="ON47" s="220"/>
      <c r="OO47" s="220"/>
      <c r="OP47" s="220"/>
      <c r="OQ47" s="220"/>
      <c r="OR47" s="220"/>
      <c r="OS47" s="220"/>
      <c r="OT47" s="220"/>
      <c r="OU47" s="220"/>
      <c r="OV47" s="220"/>
      <c r="OW47" s="220"/>
      <c r="OX47" s="220"/>
      <c r="OY47" s="220"/>
      <c r="OZ47" s="220"/>
      <c r="PA47" s="220"/>
      <c r="PB47" s="220"/>
    </row>
    <row r="48" spans="1:418" s="234" customFormat="1" ht="14" hidden="1">
      <c r="A48" s="220"/>
      <c r="B48" s="220"/>
      <c r="C48" s="224"/>
      <c r="D48" s="320"/>
      <c r="E48" s="320"/>
      <c r="F48" s="320"/>
      <c r="G48" s="320"/>
      <c r="H48" s="320"/>
      <c r="I48" s="320"/>
      <c r="J48" s="320"/>
      <c r="K48" s="224"/>
      <c r="L48" s="220"/>
      <c r="M48" s="220"/>
      <c r="N48" s="220"/>
      <c r="O48" s="220"/>
      <c r="P48" s="220"/>
      <c r="Q48" s="220"/>
      <c r="R48" s="220"/>
      <c r="S48" s="220"/>
      <c r="T48" s="220"/>
      <c r="U48" s="220"/>
      <c r="V48" s="220"/>
      <c r="W48" s="220"/>
      <c r="X48" s="336"/>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c r="HV48" s="220"/>
      <c r="HW48" s="220"/>
      <c r="HX48" s="220"/>
      <c r="HY48" s="220"/>
      <c r="HZ48" s="220"/>
      <c r="IA48" s="220"/>
      <c r="IB48" s="220"/>
      <c r="IC48" s="220"/>
      <c r="ID48" s="220"/>
      <c r="IE48" s="220"/>
      <c r="IF48" s="220"/>
      <c r="IG48" s="220"/>
      <c r="IH48" s="220"/>
      <c r="II48" s="220"/>
      <c r="IJ48" s="220"/>
      <c r="IK48" s="220"/>
      <c r="IL48" s="220"/>
      <c r="IM48" s="220"/>
      <c r="IN48" s="220"/>
      <c r="IO48" s="220"/>
      <c r="IP48" s="220"/>
      <c r="IQ48" s="220"/>
      <c r="IR48" s="220"/>
      <c r="IS48" s="220"/>
      <c r="IT48" s="220"/>
      <c r="IU48" s="220"/>
      <c r="IV48" s="220"/>
      <c r="IW48" s="220"/>
      <c r="IX48" s="220"/>
      <c r="IY48" s="220"/>
      <c r="IZ48" s="220"/>
      <c r="JA48" s="220"/>
      <c r="JB48" s="220"/>
      <c r="JC48" s="220"/>
      <c r="JD48" s="220"/>
      <c r="JE48" s="220"/>
      <c r="JF48" s="220"/>
      <c r="JG48" s="220"/>
      <c r="JH48" s="220"/>
      <c r="JI48" s="220"/>
      <c r="JJ48" s="220"/>
      <c r="JK48" s="220"/>
      <c r="JL48" s="220"/>
      <c r="JM48" s="220"/>
      <c r="JN48" s="220"/>
      <c r="JO48" s="220"/>
      <c r="JP48" s="220"/>
      <c r="JQ48" s="220"/>
      <c r="JR48" s="220"/>
      <c r="JS48" s="220"/>
      <c r="JT48" s="220"/>
      <c r="JU48" s="220"/>
      <c r="JV48" s="220"/>
      <c r="JW48" s="220"/>
      <c r="JX48" s="220"/>
      <c r="JY48" s="220"/>
      <c r="JZ48" s="220"/>
      <c r="KA48" s="220"/>
      <c r="KB48" s="220"/>
      <c r="KC48" s="220"/>
      <c r="KD48" s="220"/>
      <c r="KE48" s="220"/>
      <c r="KF48" s="220"/>
      <c r="KG48" s="220"/>
      <c r="KH48" s="220"/>
      <c r="KI48" s="220"/>
      <c r="KJ48" s="220"/>
      <c r="KK48" s="220"/>
      <c r="KL48" s="220"/>
      <c r="KM48" s="220"/>
      <c r="KN48" s="220"/>
      <c r="KO48" s="220"/>
      <c r="KP48" s="220"/>
      <c r="KQ48" s="220"/>
      <c r="KR48" s="220"/>
      <c r="KS48" s="220"/>
      <c r="KT48" s="220"/>
      <c r="KU48" s="220"/>
      <c r="KV48" s="220"/>
      <c r="KW48" s="220"/>
      <c r="KX48" s="220"/>
      <c r="KY48" s="220"/>
      <c r="KZ48" s="220"/>
      <c r="LA48" s="220"/>
      <c r="LB48" s="220"/>
      <c r="LC48" s="220"/>
      <c r="LD48" s="220"/>
      <c r="LE48" s="220"/>
      <c r="LF48" s="220"/>
      <c r="LG48" s="220"/>
      <c r="LH48" s="220"/>
      <c r="LI48" s="220"/>
      <c r="LJ48" s="220"/>
      <c r="LK48" s="220"/>
      <c r="LL48" s="220"/>
      <c r="LM48" s="220"/>
      <c r="LN48" s="220"/>
      <c r="LO48" s="220"/>
      <c r="LP48" s="220"/>
      <c r="LQ48" s="220"/>
      <c r="LR48" s="220"/>
      <c r="LS48" s="220"/>
      <c r="LT48" s="220"/>
      <c r="LU48" s="220"/>
      <c r="LV48" s="220"/>
      <c r="LW48" s="220"/>
      <c r="LX48" s="220"/>
      <c r="LY48" s="220"/>
      <c r="LZ48" s="220"/>
      <c r="MA48" s="220"/>
      <c r="MB48" s="220"/>
      <c r="MC48" s="220"/>
      <c r="MD48" s="220"/>
      <c r="ME48" s="220"/>
      <c r="MF48" s="220"/>
      <c r="MG48" s="220"/>
      <c r="MH48" s="220"/>
      <c r="MI48" s="220"/>
      <c r="MJ48" s="220"/>
      <c r="MK48" s="220"/>
      <c r="ML48" s="220"/>
      <c r="MM48" s="220"/>
      <c r="MN48" s="220"/>
      <c r="MO48" s="220"/>
      <c r="MP48" s="220"/>
      <c r="MQ48" s="220"/>
      <c r="MR48" s="220"/>
      <c r="MS48" s="220"/>
      <c r="MT48" s="220"/>
      <c r="MU48" s="220"/>
      <c r="MV48" s="220"/>
      <c r="MW48" s="220"/>
      <c r="MX48" s="220"/>
      <c r="MY48" s="220"/>
      <c r="MZ48" s="220"/>
      <c r="NA48" s="220"/>
      <c r="NB48" s="220"/>
      <c r="NC48" s="220"/>
      <c r="ND48" s="220"/>
      <c r="NE48" s="220"/>
      <c r="NF48" s="220"/>
      <c r="NG48" s="220"/>
      <c r="NH48" s="220"/>
      <c r="NI48" s="220"/>
      <c r="NJ48" s="220"/>
      <c r="NK48" s="220"/>
      <c r="NL48" s="220"/>
      <c r="NM48" s="220"/>
      <c r="NN48" s="220"/>
      <c r="NO48" s="220"/>
      <c r="NP48" s="220"/>
      <c r="NQ48" s="220"/>
      <c r="NR48" s="220"/>
      <c r="NS48" s="220"/>
      <c r="NT48" s="220"/>
      <c r="NU48" s="220"/>
      <c r="NV48" s="220"/>
      <c r="NW48" s="220"/>
      <c r="NX48" s="220"/>
      <c r="NY48" s="220"/>
      <c r="NZ48" s="220"/>
      <c r="OA48" s="220"/>
      <c r="OB48" s="220"/>
      <c r="OC48" s="220"/>
      <c r="OD48" s="220"/>
      <c r="OE48" s="220"/>
      <c r="OF48" s="220"/>
      <c r="OG48" s="220"/>
      <c r="OH48" s="220"/>
      <c r="OI48" s="220"/>
      <c r="OJ48" s="220"/>
      <c r="OK48" s="220"/>
      <c r="OL48" s="220"/>
      <c r="OM48" s="220"/>
      <c r="ON48" s="220"/>
      <c r="OO48" s="220"/>
      <c r="OP48" s="220"/>
      <c r="OQ48" s="220"/>
      <c r="OR48" s="220"/>
      <c r="OS48" s="220"/>
      <c r="OT48" s="220"/>
      <c r="OU48" s="220"/>
      <c r="OV48" s="220"/>
      <c r="OW48" s="220"/>
      <c r="OX48" s="220"/>
      <c r="OY48" s="220"/>
      <c r="OZ48" s="220"/>
      <c r="PA48" s="220"/>
      <c r="PB48" s="220"/>
    </row>
    <row r="49" spans="1:418" s="234" customFormat="1" ht="14" hidden="1">
      <c r="A49" s="220"/>
      <c r="B49" s="220"/>
      <c r="C49" s="224"/>
      <c r="D49" s="320"/>
      <c r="E49" s="320"/>
      <c r="F49" s="320"/>
      <c r="G49" s="320"/>
      <c r="H49" s="320"/>
      <c r="I49" s="320"/>
      <c r="J49" s="320"/>
      <c r="K49" s="224"/>
      <c r="L49" s="220"/>
      <c r="M49" s="220"/>
      <c r="N49" s="220"/>
      <c r="O49" s="220"/>
      <c r="P49" s="220"/>
      <c r="Q49" s="220"/>
      <c r="R49" s="220"/>
      <c r="S49" s="220"/>
      <c r="T49" s="220"/>
      <c r="U49" s="220"/>
      <c r="V49" s="220"/>
      <c r="W49" s="220"/>
      <c r="X49" s="336"/>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c r="IW49" s="220"/>
      <c r="IX49" s="220"/>
      <c r="IY49" s="220"/>
      <c r="IZ49" s="220"/>
      <c r="JA49" s="220"/>
      <c r="JB49" s="220"/>
      <c r="JC49" s="220"/>
      <c r="JD49" s="220"/>
      <c r="JE49" s="220"/>
      <c r="JF49" s="220"/>
      <c r="JG49" s="220"/>
      <c r="JH49" s="220"/>
      <c r="JI49" s="220"/>
      <c r="JJ49" s="220"/>
      <c r="JK49" s="220"/>
      <c r="JL49" s="220"/>
      <c r="JM49" s="220"/>
      <c r="JN49" s="220"/>
      <c r="JO49" s="220"/>
      <c r="JP49" s="220"/>
      <c r="JQ49" s="220"/>
      <c r="JR49" s="220"/>
      <c r="JS49" s="220"/>
      <c r="JT49" s="220"/>
      <c r="JU49" s="220"/>
      <c r="JV49" s="220"/>
      <c r="JW49" s="220"/>
      <c r="JX49" s="220"/>
      <c r="JY49" s="220"/>
      <c r="JZ49" s="220"/>
      <c r="KA49" s="220"/>
      <c r="KB49" s="220"/>
      <c r="KC49" s="220"/>
      <c r="KD49" s="220"/>
      <c r="KE49" s="220"/>
      <c r="KF49" s="220"/>
      <c r="KG49" s="220"/>
      <c r="KH49" s="220"/>
      <c r="KI49" s="220"/>
      <c r="KJ49" s="220"/>
      <c r="KK49" s="220"/>
      <c r="KL49" s="220"/>
      <c r="KM49" s="220"/>
      <c r="KN49" s="220"/>
      <c r="KO49" s="220"/>
      <c r="KP49" s="220"/>
      <c r="KQ49" s="220"/>
      <c r="KR49" s="220"/>
      <c r="KS49" s="220"/>
      <c r="KT49" s="220"/>
      <c r="KU49" s="220"/>
      <c r="KV49" s="220"/>
      <c r="KW49" s="220"/>
      <c r="KX49" s="220"/>
      <c r="KY49" s="220"/>
      <c r="KZ49" s="220"/>
      <c r="LA49" s="220"/>
      <c r="LB49" s="220"/>
      <c r="LC49" s="220"/>
      <c r="LD49" s="220"/>
      <c r="LE49" s="220"/>
      <c r="LF49" s="220"/>
      <c r="LG49" s="220"/>
      <c r="LH49" s="220"/>
      <c r="LI49" s="220"/>
      <c r="LJ49" s="220"/>
      <c r="LK49" s="220"/>
      <c r="LL49" s="220"/>
      <c r="LM49" s="220"/>
      <c r="LN49" s="220"/>
      <c r="LO49" s="220"/>
      <c r="LP49" s="220"/>
      <c r="LQ49" s="220"/>
      <c r="LR49" s="220"/>
      <c r="LS49" s="220"/>
      <c r="LT49" s="220"/>
      <c r="LU49" s="220"/>
      <c r="LV49" s="220"/>
      <c r="LW49" s="220"/>
      <c r="LX49" s="220"/>
      <c r="LY49" s="220"/>
      <c r="LZ49" s="220"/>
      <c r="MA49" s="220"/>
      <c r="MB49" s="220"/>
      <c r="MC49" s="220"/>
      <c r="MD49" s="220"/>
      <c r="ME49" s="220"/>
      <c r="MF49" s="220"/>
      <c r="MG49" s="220"/>
      <c r="MH49" s="220"/>
      <c r="MI49" s="220"/>
      <c r="MJ49" s="220"/>
      <c r="MK49" s="220"/>
      <c r="ML49" s="220"/>
      <c r="MM49" s="220"/>
      <c r="MN49" s="220"/>
      <c r="MO49" s="220"/>
      <c r="MP49" s="220"/>
      <c r="MQ49" s="220"/>
      <c r="MR49" s="220"/>
      <c r="MS49" s="220"/>
      <c r="MT49" s="220"/>
      <c r="MU49" s="220"/>
      <c r="MV49" s="220"/>
      <c r="MW49" s="220"/>
      <c r="MX49" s="220"/>
      <c r="MY49" s="220"/>
      <c r="MZ49" s="220"/>
      <c r="NA49" s="220"/>
      <c r="NB49" s="220"/>
      <c r="NC49" s="220"/>
      <c r="ND49" s="220"/>
      <c r="NE49" s="220"/>
      <c r="NF49" s="220"/>
      <c r="NG49" s="220"/>
      <c r="NH49" s="220"/>
      <c r="NI49" s="220"/>
      <c r="NJ49" s="220"/>
      <c r="NK49" s="220"/>
      <c r="NL49" s="220"/>
      <c r="NM49" s="220"/>
      <c r="NN49" s="220"/>
      <c r="NO49" s="220"/>
      <c r="NP49" s="220"/>
      <c r="NQ49" s="220"/>
      <c r="NR49" s="220"/>
      <c r="NS49" s="220"/>
      <c r="NT49" s="220"/>
      <c r="NU49" s="220"/>
      <c r="NV49" s="220"/>
      <c r="NW49" s="220"/>
      <c r="NX49" s="220"/>
      <c r="NY49" s="220"/>
      <c r="NZ49" s="220"/>
      <c r="OA49" s="220"/>
      <c r="OB49" s="220"/>
      <c r="OC49" s="220"/>
      <c r="OD49" s="220"/>
      <c r="OE49" s="220"/>
      <c r="OF49" s="220"/>
      <c r="OG49" s="220"/>
      <c r="OH49" s="220"/>
      <c r="OI49" s="220"/>
      <c r="OJ49" s="220"/>
      <c r="OK49" s="220"/>
      <c r="OL49" s="220"/>
      <c r="OM49" s="220"/>
      <c r="ON49" s="220"/>
      <c r="OO49" s="220"/>
      <c r="OP49" s="220"/>
      <c r="OQ49" s="220"/>
      <c r="OR49" s="220"/>
      <c r="OS49" s="220"/>
      <c r="OT49" s="220"/>
      <c r="OU49" s="220"/>
      <c r="OV49" s="220"/>
      <c r="OW49" s="220"/>
      <c r="OX49" s="220"/>
      <c r="OY49" s="220"/>
      <c r="OZ49" s="220"/>
      <c r="PA49" s="220"/>
      <c r="PB49" s="220"/>
    </row>
    <row r="50" spans="1:418" s="234" customFormat="1" ht="14" hidden="1">
      <c r="A50" s="220"/>
      <c r="B50" s="220"/>
      <c r="C50" s="224"/>
      <c r="D50" s="320"/>
      <c r="E50" s="320"/>
      <c r="F50" s="320"/>
      <c r="G50" s="320"/>
      <c r="H50" s="320"/>
      <c r="I50" s="320"/>
      <c r="J50" s="320"/>
      <c r="K50" s="224"/>
      <c r="L50" s="220"/>
      <c r="M50" s="220"/>
      <c r="N50" s="220"/>
      <c r="O50" s="220"/>
      <c r="P50" s="220"/>
      <c r="Q50" s="220"/>
      <c r="R50" s="220"/>
      <c r="S50" s="220"/>
      <c r="T50" s="220"/>
      <c r="U50" s="220"/>
      <c r="V50" s="220"/>
      <c r="W50" s="220"/>
      <c r="X50" s="336"/>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c r="LR50" s="220"/>
      <c r="LS50" s="220"/>
      <c r="LT50" s="220"/>
      <c r="LU50" s="220"/>
      <c r="LV50" s="220"/>
      <c r="LW50" s="220"/>
      <c r="LX50" s="220"/>
      <c r="LY50" s="220"/>
      <c r="LZ50" s="220"/>
      <c r="MA50" s="220"/>
      <c r="MB50" s="220"/>
      <c r="MC50" s="220"/>
      <c r="MD50" s="220"/>
      <c r="ME50" s="220"/>
      <c r="MF50" s="220"/>
      <c r="MG50" s="220"/>
      <c r="MH50" s="220"/>
      <c r="MI50" s="220"/>
      <c r="MJ50" s="220"/>
      <c r="MK50" s="220"/>
      <c r="ML50" s="220"/>
      <c r="MM50" s="220"/>
      <c r="MN50" s="220"/>
      <c r="MO50" s="220"/>
      <c r="MP50" s="220"/>
      <c r="MQ50" s="220"/>
      <c r="MR50" s="220"/>
      <c r="MS50" s="220"/>
      <c r="MT50" s="220"/>
      <c r="MU50" s="220"/>
      <c r="MV50" s="220"/>
      <c r="MW50" s="220"/>
      <c r="MX50" s="220"/>
      <c r="MY50" s="220"/>
      <c r="MZ50" s="220"/>
      <c r="NA50" s="220"/>
      <c r="NB50" s="220"/>
      <c r="NC50" s="220"/>
      <c r="ND50" s="220"/>
      <c r="NE50" s="220"/>
      <c r="NF50" s="220"/>
      <c r="NG50" s="220"/>
      <c r="NH50" s="220"/>
      <c r="NI50" s="220"/>
      <c r="NJ50" s="220"/>
      <c r="NK50" s="220"/>
      <c r="NL50" s="220"/>
      <c r="NM50" s="220"/>
      <c r="NN50" s="220"/>
      <c r="NO50" s="220"/>
      <c r="NP50" s="220"/>
      <c r="NQ50" s="220"/>
      <c r="NR50" s="220"/>
      <c r="NS50" s="220"/>
      <c r="NT50" s="220"/>
      <c r="NU50" s="220"/>
      <c r="NV50" s="220"/>
      <c r="NW50" s="220"/>
      <c r="NX50" s="220"/>
      <c r="NY50" s="220"/>
      <c r="NZ50" s="220"/>
      <c r="OA50" s="220"/>
      <c r="OB50" s="220"/>
      <c r="OC50" s="220"/>
      <c r="OD50" s="220"/>
      <c r="OE50" s="220"/>
      <c r="OF50" s="220"/>
      <c r="OG50" s="220"/>
      <c r="OH50" s="220"/>
      <c r="OI50" s="220"/>
      <c r="OJ50" s="220"/>
      <c r="OK50" s="220"/>
      <c r="OL50" s="220"/>
      <c r="OM50" s="220"/>
      <c r="ON50" s="220"/>
      <c r="OO50" s="220"/>
      <c r="OP50" s="220"/>
      <c r="OQ50" s="220"/>
      <c r="OR50" s="220"/>
      <c r="OS50" s="220"/>
      <c r="OT50" s="220"/>
      <c r="OU50" s="220"/>
      <c r="OV50" s="220"/>
      <c r="OW50" s="220"/>
      <c r="OX50" s="220"/>
      <c r="OY50" s="220"/>
      <c r="OZ50" s="220"/>
      <c r="PA50" s="220"/>
      <c r="PB50" s="220"/>
    </row>
    <row r="51" spans="1:418" s="234" customFormat="1" ht="14" hidden="1">
      <c r="A51" s="220"/>
      <c r="B51" s="220"/>
      <c r="C51" s="224"/>
      <c r="D51" s="320"/>
      <c r="E51" s="320"/>
      <c r="F51" s="320"/>
      <c r="G51" s="320"/>
      <c r="H51" s="320"/>
      <c r="I51" s="320"/>
      <c r="J51" s="320"/>
      <c r="K51" s="224"/>
      <c r="L51" s="220"/>
      <c r="M51" s="220"/>
      <c r="N51" s="220"/>
      <c r="O51" s="220"/>
      <c r="P51" s="220"/>
      <c r="Q51" s="220"/>
      <c r="R51" s="220"/>
      <c r="S51" s="220"/>
      <c r="T51" s="220"/>
      <c r="U51" s="220"/>
      <c r="V51" s="220"/>
      <c r="W51" s="220"/>
      <c r="X51" s="336"/>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c r="MT51" s="220"/>
      <c r="MU51" s="220"/>
      <c r="MV51" s="220"/>
      <c r="MW51" s="220"/>
      <c r="MX51" s="220"/>
      <c r="MY51" s="220"/>
      <c r="MZ51" s="220"/>
      <c r="NA51" s="220"/>
      <c r="NB51" s="220"/>
      <c r="NC51" s="220"/>
      <c r="ND51" s="220"/>
      <c r="NE51" s="220"/>
      <c r="NF51" s="220"/>
      <c r="NG51" s="220"/>
      <c r="NH51" s="220"/>
      <c r="NI51" s="220"/>
      <c r="NJ51" s="220"/>
      <c r="NK51" s="220"/>
      <c r="NL51" s="220"/>
      <c r="NM51" s="220"/>
      <c r="NN51" s="220"/>
      <c r="NO51" s="220"/>
      <c r="NP51" s="220"/>
      <c r="NQ51" s="220"/>
      <c r="NR51" s="220"/>
      <c r="NS51" s="220"/>
      <c r="NT51" s="220"/>
      <c r="NU51" s="220"/>
      <c r="NV51" s="220"/>
      <c r="NW51" s="220"/>
      <c r="NX51" s="220"/>
      <c r="NY51" s="220"/>
      <c r="NZ51" s="220"/>
      <c r="OA51" s="220"/>
      <c r="OB51" s="220"/>
      <c r="OC51" s="220"/>
      <c r="OD51" s="220"/>
      <c r="OE51" s="220"/>
      <c r="OF51" s="220"/>
      <c r="OG51" s="220"/>
      <c r="OH51" s="220"/>
      <c r="OI51" s="220"/>
      <c r="OJ51" s="220"/>
      <c r="OK51" s="220"/>
      <c r="OL51" s="220"/>
      <c r="OM51" s="220"/>
      <c r="ON51" s="220"/>
      <c r="OO51" s="220"/>
      <c r="OP51" s="220"/>
      <c r="OQ51" s="220"/>
      <c r="OR51" s="220"/>
      <c r="OS51" s="220"/>
      <c r="OT51" s="220"/>
      <c r="OU51" s="220"/>
      <c r="OV51" s="220"/>
      <c r="OW51" s="220"/>
      <c r="OX51" s="220"/>
      <c r="OY51" s="220"/>
      <c r="OZ51" s="220"/>
      <c r="PA51" s="220"/>
      <c r="PB51" s="220"/>
    </row>
    <row r="52" spans="1:418" s="234" customFormat="1" ht="14" hidden="1">
      <c r="A52" s="220"/>
      <c r="B52" s="220"/>
      <c r="C52" s="224"/>
      <c r="D52" s="320"/>
      <c r="E52" s="320"/>
      <c r="F52" s="320"/>
      <c r="G52" s="320"/>
      <c r="H52" s="320"/>
      <c r="I52" s="320"/>
      <c r="J52" s="320"/>
      <c r="K52" s="224"/>
      <c r="L52" s="220"/>
      <c r="M52" s="220"/>
      <c r="N52" s="220"/>
      <c r="O52" s="220"/>
      <c r="P52" s="220"/>
      <c r="Q52" s="220"/>
      <c r="R52" s="220"/>
      <c r="S52" s="220"/>
      <c r="T52" s="220"/>
      <c r="U52" s="220"/>
      <c r="V52" s="220"/>
      <c r="W52" s="220"/>
      <c r="X52" s="336"/>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c r="HV52" s="220"/>
      <c r="HW52" s="220"/>
      <c r="HX52" s="220"/>
      <c r="HY52" s="220"/>
      <c r="HZ52" s="220"/>
      <c r="IA52" s="220"/>
      <c r="IB52" s="220"/>
      <c r="IC52" s="220"/>
      <c r="ID52" s="220"/>
      <c r="IE52" s="220"/>
      <c r="IF52" s="220"/>
      <c r="IG52" s="220"/>
      <c r="IH52" s="220"/>
      <c r="II52" s="220"/>
      <c r="IJ52" s="220"/>
      <c r="IK52" s="220"/>
      <c r="IL52" s="220"/>
      <c r="IM52" s="220"/>
      <c r="IN52" s="220"/>
      <c r="IO52" s="220"/>
      <c r="IP52" s="220"/>
      <c r="IQ52" s="220"/>
      <c r="IR52" s="220"/>
      <c r="IS52" s="220"/>
      <c r="IT52" s="220"/>
      <c r="IU52" s="220"/>
      <c r="IV52" s="220"/>
      <c r="IW52" s="220"/>
      <c r="IX52" s="220"/>
      <c r="IY52" s="220"/>
      <c r="IZ52" s="220"/>
      <c r="JA52" s="220"/>
      <c r="JB52" s="220"/>
      <c r="JC52" s="220"/>
      <c r="JD52" s="220"/>
      <c r="JE52" s="220"/>
      <c r="JF52" s="220"/>
      <c r="JG52" s="220"/>
      <c r="JH52" s="220"/>
      <c r="JI52" s="220"/>
      <c r="JJ52" s="220"/>
      <c r="JK52" s="220"/>
      <c r="JL52" s="220"/>
      <c r="JM52" s="220"/>
      <c r="JN52" s="220"/>
      <c r="JO52" s="220"/>
      <c r="JP52" s="220"/>
      <c r="JQ52" s="220"/>
      <c r="JR52" s="220"/>
      <c r="JS52" s="220"/>
      <c r="JT52" s="220"/>
      <c r="JU52" s="220"/>
      <c r="JV52" s="220"/>
      <c r="JW52" s="220"/>
      <c r="JX52" s="220"/>
      <c r="JY52" s="220"/>
      <c r="JZ52" s="220"/>
      <c r="KA52" s="220"/>
      <c r="KB52" s="220"/>
      <c r="KC52" s="220"/>
      <c r="KD52" s="220"/>
      <c r="KE52" s="220"/>
      <c r="KF52" s="220"/>
      <c r="KG52" s="220"/>
      <c r="KH52" s="220"/>
      <c r="KI52" s="220"/>
      <c r="KJ52" s="220"/>
      <c r="KK52" s="220"/>
      <c r="KL52" s="220"/>
      <c r="KM52" s="220"/>
      <c r="KN52" s="220"/>
      <c r="KO52" s="220"/>
      <c r="KP52" s="220"/>
      <c r="KQ52" s="220"/>
      <c r="KR52" s="220"/>
      <c r="KS52" s="220"/>
      <c r="KT52" s="220"/>
      <c r="KU52" s="220"/>
      <c r="KV52" s="220"/>
      <c r="KW52" s="220"/>
      <c r="KX52" s="220"/>
      <c r="KY52" s="220"/>
      <c r="KZ52" s="220"/>
      <c r="LA52" s="220"/>
      <c r="LB52" s="220"/>
      <c r="LC52" s="220"/>
      <c r="LD52" s="220"/>
      <c r="LE52" s="220"/>
      <c r="LF52" s="220"/>
      <c r="LG52" s="220"/>
      <c r="LH52" s="220"/>
      <c r="LI52" s="220"/>
      <c r="LJ52" s="220"/>
      <c r="LK52" s="220"/>
      <c r="LL52" s="220"/>
      <c r="LM52" s="220"/>
      <c r="LN52" s="220"/>
      <c r="LO52" s="220"/>
      <c r="LP52" s="220"/>
      <c r="LQ52" s="220"/>
      <c r="LR52" s="220"/>
      <c r="LS52" s="220"/>
      <c r="LT52" s="220"/>
      <c r="LU52" s="220"/>
      <c r="LV52" s="220"/>
      <c r="LW52" s="220"/>
      <c r="LX52" s="220"/>
      <c r="LY52" s="220"/>
      <c r="LZ52" s="220"/>
      <c r="MA52" s="220"/>
      <c r="MB52" s="220"/>
      <c r="MC52" s="220"/>
      <c r="MD52" s="220"/>
      <c r="ME52" s="220"/>
      <c r="MF52" s="220"/>
      <c r="MG52" s="220"/>
      <c r="MH52" s="220"/>
      <c r="MI52" s="220"/>
      <c r="MJ52" s="220"/>
      <c r="MK52" s="220"/>
      <c r="ML52" s="220"/>
      <c r="MM52" s="220"/>
      <c r="MN52" s="220"/>
      <c r="MO52" s="220"/>
      <c r="MP52" s="220"/>
      <c r="MQ52" s="220"/>
      <c r="MR52" s="220"/>
      <c r="MS52" s="220"/>
      <c r="MT52" s="220"/>
      <c r="MU52" s="220"/>
      <c r="MV52" s="220"/>
      <c r="MW52" s="220"/>
      <c r="MX52" s="220"/>
      <c r="MY52" s="220"/>
      <c r="MZ52" s="220"/>
      <c r="NA52" s="220"/>
      <c r="NB52" s="220"/>
      <c r="NC52" s="220"/>
      <c r="ND52" s="220"/>
      <c r="NE52" s="220"/>
      <c r="NF52" s="220"/>
      <c r="NG52" s="220"/>
      <c r="NH52" s="220"/>
      <c r="NI52" s="220"/>
      <c r="NJ52" s="220"/>
      <c r="NK52" s="220"/>
      <c r="NL52" s="220"/>
      <c r="NM52" s="220"/>
      <c r="NN52" s="220"/>
      <c r="NO52" s="220"/>
      <c r="NP52" s="220"/>
      <c r="NQ52" s="220"/>
      <c r="NR52" s="220"/>
      <c r="NS52" s="220"/>
      <c r="NT52" s="220"/>
      <c r="NU52" s="220"/>
      <c r="NV52" s="220"/>
      <c r="NW52" s="220"/>
      <c r="NX52" s="220"/>
      <c r="NY52" s="220"/>
      <c r="NZ52" s="220"/>
      <c r="OA52" s="220"/>
      <c r="OB52" s="220"/>
      <c r="OC52" s="220"/>
      <c r="OD52" s="220"/>
      <c r="OE52" s="220"/>
      <c r="OF52" s="220"/>
      <c r="OG52" s="220"/>
      <c r="OH52" s="220"/>
      <c r="OI52" s="220"/>
      <c r="OJ52" s="220"/>
      <c r="OK52" s="220"/>
      <c r="OL52" s="220"/>
      <c r="OM52" s="220"/>
      <c r="ON52" s="220"/>
      <c r="OO52" s="220"/>
      <c r="OP52" s="220"/>
      <c r="OQ52" s="220"/>
      <c r="OR52" s="220"/>
      <c r="OS52" s="220"/>
      <c r="OT52" s="220"/>
      <c r="OU52" s="220"/>
      <c r="OV52" s="220"/>
      <c r="OW52" s="220"/>
      <c r="OX52" s="220"/>
      <c r="OY52" s="220"/>
      <c r="OZ52" s="220"/>
      <c r="PA52" s="220"/>
      <c r="PB52" s="220"/>
    </row>
    <row r="53" spans="1:418" s="234" customFormat="1" ht="14" hidden="1">
      <c r="A53" s="220"/>
      <c r="B53" s="220"/>
      <c r="C53" s="224"/>
      <c r="D53" s="320"/>
      <c r="E53" s="320"/>
      <c r="F53" s="320"/>
      <c r="G53" s="320"/>
      <c r="H53" s="320"/>
      <c r="I53" s="320"/>
      <c r="J53" s="320"/>
      <c r="K53" s="224"/>
      <c r="L53" s="220"/>
      <c r="M53" s="220"/>
      <c r="N53" s="220"/>
      <c r="O53" s="220"/>
      <c r="P53" s="220"/>
      <c r="Q53" s="220"/>
      <c r="R53" s="220"/>
      <c r="S53" s="220"/>
      <c r="T53" s="220"/>
      <c r="U53" s="220"/>
      <c r="V53" s="220"/>
      <c r="W53" s="220"/>
      <c r="X53" s="336"/>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220"/>
      <c r="LG53" s="220"/>
      <c r="LH53" s="220"/>
      <c r="LI53" s="220"/>
      <c r="LJ53" s="220"/>
      <c r="LK53" s="220"/>
      <c r="LL53" s="220"/>
      <c r="LM53" s="220"/>
      <c r="LN53" s="220"/>
      <c r="LO53" s="220"/>
      <c r="LP53" s="220"/>
      <c r="LQ53" s="220"/>
      <c r="LR53" s="220"/>
      <c r="LS53" s="220"/>
      <c r="LT53" s="220"/>
      <c r="LU53" s="220"/>
      <c r="LV53" s="220"/>
      <c r="LW53" s="220"/>
      <c r="LX53" s="220"/>
      <c r="LY53" s="220"/>
      <c r="LZ53" s="220"/>
      <c r="MA53" s="220"/>
      <c r="MB53" s="220"/>
      <c r="MC53" s="220"/>
      <c r="MD53" s="220"/>
      <c r="ME53" s="220"/>
      <c r="MF53" s="220"/>
      <c r="MG53" s="220"/>
      <c r="MH53" s="220"/>
      <c r="MI53" s="220"/>
      <c r="MJ53" s="220"/>
      <c r="MK53" s="220"/>
      <c r="ML53" s="220"/>
      <c r="MM53" s="220"/>
      <c r="MN53" s="220"/>
      <c r="MO53" s="220"/>
      <c r="MP53" s="220"/>
      <c r="MQ53" s="220"/>
      <c r="MR53" s="220"/>
      <c r="MS53" s="220"/>
      <c r="MT53" s="220"/>
      <c r="MU53" s="220"/>
      <c r="MV53" s="220"/>
      <c r="MW53" s="220"/>
      <c r="MX53" s="220"/>
      <c r="MY53" s="220"/>
      <c r="MZ53" s="220"/>
      <c r="NA53" s="220"/>
      <c r="NB53" s="220"/>
      <c r="NC53" s="220"/>
      <c r="ND53" s="220"/>
      <c r="NE53" s="220"/>
      <c r="NF53" s="220"/>
      <c r="NG53" s="220"/>
      <c r="NH53" s="220"/>
      <c r="NI53" s="220"/>
      <c r="NJ53" s="220"/>
      <c r="NK53" s="220"/>
      <c r="NL53" s="220"/>
      <c r="NM53" s="220"/>
      <c r="NN53" s="220"/>
      <c r="NO53" s="220"/>
      <c r="NP53" s="220"/>
      <c r="NQ53" s="220"/>
      <c r="NR53" s="220"/>
      <c r="NS53" s="220"/>
      <c r="NT53" s="220"/>
      <c r="NU53" s="220"/>
      <c r="NV53" s="220"/>
      <c r="NW53" s="220"/>
      <c r="NX53" s="220"/>
      <c r="NY53" s="220"/>
      <c r="NZ53" s="220"/>
      <c r="OA53" s="220"/>
      <c r="OB53" s="220"/>
      <c r="OC53" s="220"/>
      <c r="OD53" s="220"/>
      <c r="OE53" s="220"/>
      <c r="OF53" s="220"/>
      <c r="OG53" s="220"/>
      <c r="OH53" s="220"/>
      <c r="OI53" s="220"/>
      <c r="OJ53" s="220"/>
      <c r="OK53" s="220"/>
      <c r="OL53" s="220"/>
      <c r="OM53" s="220"/>
      <c r="ON53" s="220"/>
      <c r="OO53" s="220"/>
      <c r="OP53" s="220"/>
      <c r="OQ53" s="220"/>
      <c r="OR53" s="220"/>
      <c r="OS53" s="220"/>
      <c r="OT53" s="220"/>
      <c r="OU53" s="220"/>
      <c r="OV53" s="220"/>
      <c r="OW53" s="220"/>
      <c r="OX53" s="220"/>
      <c r="OY53" s="220"/>
      <c r="OZ53" s="220"/>
      <c r="PA53" s="220"/>
      <c r="PB53" s="220"/>
    </row>
    <row r="54" spans="1:418" s="234" customFormat="1" ht="14" hidden="1">
      <c r="A54" s="220"/>
      <c r="B54" s="220"/>
      <c r="C54" s="224"/>
      <c r="D54" s="320"/>
      <c r="E54" s="320"/>
      <c r="F54" s="320"/>
      <c r="G54" s="320"/>
      <c r="H54" s="320"/>
      <c r="I54" s="320"/>
      <c r="J54" s="320"/>
      <c r="K54" s="220"/>
      <c r="L54" s="220"/>
      <c r="M54" s="220"/>
      <c r="N54" s="220"/>
      <c r="O54" s="220"/>
      <c r="P54" s="220"/>
      <c r="Q54" s="220"/>
      <c r="R54" s="220"/>
      <c r="S54" s="220"/>
      <c r="T54" s="220"/>
      <c r="U54" s="220"/>
      <c r="V54" s="220"/>
      <c r="W54" s="220"/>
      <c r="X54" s="336"/>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c r="HV54" s="220"/>
      <c r="HW54" s="220"/>
      <c r="HX54" s="220"/>
      <c r="HY54" s="220"/>
      <c r="HZ54" s="220"/>
      <c r="IA54" s="220"/>
      <c r="IB54" s="220"/>
      <c r="IC54" s="220"/>
      <c r="ID54" s="220"/>
      <c r="IE54" s="220"/>
      <c r="IF54" s="220"/>
      <c r="IG54" s="220"/>
      <c r="IH54" s="220"/>
      <c r="II54" s="220"/>
      <c r="IJ54" s="220"/>
      <c r="IK54" s="220"/>
      <c r="IL54" s="220"/>
      <c r="IM54" s="220"/>
      <c r="IN54" s="220"/>
      <c r="IO54" s="220"/>
      <c r="IP54" s="220"/>
      <c r="IQ54" s="220"/>
      <c r="IR54" s="220"/>
      <c r="IS54" s="220"/>
      <c r="IT54" s="220"/>
      <c r="IU54" s="220"/>
      <c r="IV54" s="220"/>
      <c r="IW54" s="220"/>
      <c r="IX54" s="220"/>
      <c r="IY54" s="220"/>
      <c r="IZ54" s="220"/>
      <c r="JA54" s="220"/>
      <c r="JB54" s="220"/>
      <c r="JC54" s="220"/>
      <c r="JD54" s="220"/>
      <c r="JE54" s="220"/>
      <c r="JF54" s="220"/>
      <c r="JG54" s="220"/>
      <c r="JH54" s="220"/>
      <c r="JI54" s="220"/>
      <c r="JJ54" s="220"/>
      <c r="JK54" s="220"/>
      <c r="JL54" s="220"/>
      <c r="JM54" s="220"/>
      <c r="JN54" s="220"/>
      <c r="JO54" s="220"/>
      <c r="JP54" s="220"/>
      <c r="JQ54" s="220"/>
      <c r="JR54" s="220"/>
      <c r="JS54" s="220"/>
      <c r="JT54" s="220"/>
      <c r="JU54" s="220"/>
      <c r="JV54" s="220"/>
      <c r="JW54" s="220"/>
      <c r="JX54" s="220"/>
      <c r="JY54" s="220"/>
      <c r="JZ54" s="220"/>
      <c r="KA54" s="220"/>
      <c r="KB54" s="220"/>
      <c r="KC54" s="220"/>
      <c r="KD54" s="220"/>
      <c r="KE54" s="220"/>
      <c r="KF54" s="220"/>
      <c r="KG54" s="220"/>
      <c r="KH54" s="220"/>
      <c r="KI54" s="220"/>
      <c r="KJ54" s="220"/>
      <c r="KK54" s="220"/>
      <c r="KL54" s="220"/>
      <c r="KM54" s="220"/>
      <c r="KN54" s="220"/>
      <c r="KO54" s="220"/>
      <c r="KP54" s="220"/>
      <c r="KQ54" s="220"/>
      <c r="KR54" s="220"/>
      <c r="KS54" s="220"/>
      <c r="KT54" s="220"/>
      <c r="KU54" s="220"/>
      <c r="KV54" s="220"/>
      <c r="KW54" s="220"/>
      <c r="KX54" s="220"/>
      <c r="KY54" s="220"/>
      <c r="KZ54" s="220"/>
      <c r="LA54" s="220"/>
      <c r="LB54" s="220"/>
      <c r="LC54" s="220"/>
      <c r="LD54" s="220"/>
      <c r="LE54" s="220"/>
      <c r="LF54" s="220"/>
      <c r="LG54" s="220"/>
      <c r="LH54" s="220"/>
      <c r="LI54" s="220"/>
      <c r="LJ54" s="220"/>
      <c r="LK54" s="220"/>
      <c r="LL54" s="220"/>
      <c r="LM54" s="220"/>
      <c r="LN54" s="220"/>
      <c r="LO54" s="220"/>
      <c r="LP54" s="220"/>
      <c r="LQ54" s="220"/>
      <c r="LR54" s="220"/>
      <c r="LS54" s="220"/>
      <c r="LT54" s="220"/>
      <c r="LU54" s="220"/>
      <c r="LV54" s="220"/>
      <c r="LW54" s="220"/>
      <c r="LX54" s="220"/>
      <c r="LY54" s="220"/>
      <c r="LZ54" s="220"/>
      <c r="MA54" s="220"/>
      <c r="MB54" s="220"/>
      <c r="MC54" s="220"/>
      <c r="MD54" s="220"/>
      <c r="ME54" s="220"/>
      <c r="MF54" s="220"/>
      <c r="MG54" s="220"/>
      <c r="MH54" s="220"/>
      <c r="MI54" s="220"/>
      <c r="MJ54" s="220"/>
      <c r="MK54" s="220"/>
      <c r="ML54" s="220"/>
      <c r="MM54" s="220"/>
      <c r="MN54" s="220"/>
      <c r="MO54" s="220"/>
      <c r="MP54" s="220"/>
      <c r="MQ54" s="220"/>
      <c r="MR54" s="220"/>
      <c r="MS54" s="220"/>
      <c r="MT54" s="220"/>
      <c r="MU54" s="220"/>
      <c r="MV54" s="220"/>
      <c r="MW54" s="220"/>
      <c r="MX54" s="220"/>
      <c r="MY54" s="220"/>
      <c r="MZ54" s="220"/>
      <c r="NA54" s="220"/>
      <c r="NB54" s="220"/>
      <c r="NC54" s="220"/>
      <c r="ND54" s="220"/>
      <c r="NE54" s="220"/>
      <c r="NF54" s="220"/>
      <c r="NG54" s="220"/>
      <c r="NH54" s="220"/>
      <c r="NI54" s="220"/>
      <c r="NJ54" s="220"/>
      <c r="NK54" s="220"/>
      <c r="NL54" s="220"/>
      <c r="NM54" s="220"/>
      <c r="NN54" s="220"/>
      <c r="NO54" s="220"/>
      <c r="NP54" s="220"/>
      <c r="NQ54" s="220"/>
      <c r="NR54" s="220"/>
      <c r="NS54" s="220"/>
      <c r="NT54" s="220"/>
      <c r="NU54" s="220"/>
      <c r="NV54" s="220"/>
      <c r="NW54" s="220"/>
      <c r="NX54" s="220"/>
      <c r="NY54" s="220"/>
      <c r="NZ54" s="220"/>
      <c r="OA54" s="220"/>
      <c r="OB54" s="220"/>
      <c r="OC54" s="220"/>
      <c r="OD54" s="220"/>
      <c r="OE54" s="220"/>
      <c r="OF54" s="220"/>
      <c r="OG54" s="220"/>
      <c r="OH54" s="220"/>
      <c r="OI54" s="220"/>
      <c r="OJ54" s="220"/>
      <c r="OK54" s="220"/>
      <c r="OL54" s="220"/>
      <c r="OM54" s="220"/>
      <c r="ON54" s="220"/>
      <c r="OO54" s="220"/>
      <c r="OP54" s="220"/>
      <c r="OQ54" s="220"/>
      <c r="OR54" s="220"/>
      <c r="OS54" s="220"/>
      <c r="OT54" s="220"/>
      <c r="OU54" s="220"/>
      <c r="OV54" s="220"/>
      <c r="OW54" s="220"/>
      <c r="OX54" s="220"/>
      <c r="OY54" s="220"/>
      <c r="OZ54" s="220"/>
      <c r="PA54" s="220"/>
      <c r="PB54" s="220"/>
    </row>
    <row r="55" spans="1:418" s="234" customFormat="1" ht="14" hidden="1">
      <c r="A55" s="220"/>
      <c r="B55" s="220"/>
      <c r="C55" s="224"/>
      <c r="D55" s="224"/>
      <c r="E55" s="224"/>
      <c r="F55" s="224"/>
      <c r="G55" s="224"/>
      <c r="H55" s="224"/>
      <c r="I55" s="224"/>
      <c r="J55" s="224"/>
      <c r="K55" s="224"/>
      <c r="L55" s="220"/>
      <c r="M55" s="220"/>
      <c r="N55" s="220"/>
      <c r="O55" s="220"/>
      <c r="P55" s="220"/>
      <c r="Q55" s="220"/>
      <c r="R55" s="220"/>
      <c r="S55" s="220"/>
      <c r="T55" s="220"/>
      <c r="U55" s="220"/>
      <c r="V55" s="220"/>
      <c r="W55" s="220"/>
      <c r="X55" s="336"/>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c r="HV55" s="220"/>
      <c r="HW55" s="220"/>
      <c r="HX55" s="220"/>
      <c r="HY55" s="220"/>
      <c r="HZ55" s="220"/>
      <c r="IA55" s="220"/>
      <c r="IB55" s="220"/>
      <c r="IC55" s="220"/>
      <c r="ID55" s="220"/>
      <c r="IE55" s="220"/>
      <c r="IF55" s="220"/>
      <c r="IG55" s="220"/>
      <c r="IH55" s="220"/>
      <c r="II55" s="220"/>
      <c r="IJ55" s="220"/>
      <c r="IK55" s="220"/>
      <c r="IL55" s="220"/>
      <c r="IM55" s="220"/>
      <c r="IN55" s="220"/>
      <c r="IO55" s="220"/>
      <c r="IP55" s="220"/>
      <c r="IQ55" s="220"/>
      <c r="IR55" s="220"/>
      <c r="IS55" s="220"/>
      <c r="IT55" s="220"/>
      <c r="IU55" s="220"/>
      <c r="IV55" s="220"/>
      <c r="IW55" s="220"/>
      <c r="IX55" s="220"/>
      <c r="IY55" s="220"/>
      <c r="IZ55" s="220"/>
      <c r="JA55" s="220"/>
      <c r="JB55" s="220"/>
      <c r="JC55" s="220"/>
      <c r="JD55" s="220"/>
      <c r="JE55" s="220"/>
      <c r="JF55" s="220"/>
      <c r="JG55" s="220"/>
      <c r="JH55" s="220"/>
      <c r="JI55" s="220"/>
      <c r="JJ55" s="220"/>
      <c r="JK55" s="220"/>
      <c r="JL55" s="220"/>
      <c r="JM55" s="220"/>
      <c r="JN55" s="220"/>
      <c r="JO55" s="220"/>
      <c r="JP55" s="220"/>
      <c r="JQ55" s="220"/>
      <c r="JR55" s="220"/>
      <c r="JS55" s="220"/>
      <c r="JT55" s="220"/>
      <c r="JU55" s="220"/>
      <c r="JV55" s="220"/>
      <c r="JW55" s="220"/>
      <c r="JX55" s="220"/>
      <c r="JY55" s="220"/>
      <c r="JZ55" s="220"/>
      <c r="KA55" s="220"/>
      <c r="KB55" s="220"/>
      <c r="KC55" s="220"/>
      <c r="KD55" s="220"/>
      <c r="KE55" s="220"/>
      <c r="KF55" s="220"/>
      <c r="KG55" s="220"/>
      <c r="KH55" s="220"/>
      <c r="KI55" s="220"/>
      <c r="KJ55" s="220"/>
      <c r="KK55" s="220"/>
      <c r="KL55" s="220"/>
      <c r="KM55" s="220"/>
      <c r="KN55" s="220"/>
      <c r="KO55" s="220"/>
      <c r="KP55" s="220"/>
      <c r="KQ55" s="220"/>
      <c r="KR55" s="220"/>
      <c r="KS55" s="220"/>
      <c r="KT55" s="220"/>
      <c r="KU55" s="220"/>
      <c r="KV55" s="220"/>
      <c r="KW55" s="220"/>
      <c r="KX55" s="220"/>
      <c r="KY55" s="220"/>
      <c r="KZ55" s="220"/>
      <c r="LA55" s="220"/>
      <c r="LB55" s="220"/>
      <c r="LC55" s="220"/>
      <c r="LD55" s="220"/>
      <c r="LE55" s="220"/>
      <c r="LF55" s="220"/>
      <c r="LG55" s="220"/>
      <c r="LH55" s="220"/>
      <c r="LI55" s="220"/>
      <c r="LJ55" s="220"/>
      <c r="LK55" s="220"/>
      <c r="LL55" s="220"/>
      <c r="LM55" s="220"/>
      <c r="LN55" s="220"/>
      <c r="LO55" s="220"/>
      <c r="LP55" s="220"/>
      <c r="LQ55" s="220"/>
      <c r="LR55" s="220"/>
      <c r="LS55" s="220"/>
      <c r="LT55" s="220"/>
      <c r="LU55" s="220"/>
      <c r="LV55" s="220"/>
      <c r="LW55" s="220"/>
      <c r="LX55" s="220"/>
      <c r="LY55" s="220"/>
      <c r="LZ55" s="220"/>
      <c r="MA55" s="220"/>
      <c r="MB55" s="220"/>
      <c r="MC55" s="220"/>
      <c r="MD55" s="220"/>
      <c r="ME55" s="220"/>
      <c r="MF55" s="220"/>
      <c r="MG55" s="220"/>
      <c r="MH55" s="220"/>
      <c r="MI55" s="220"/>
      <c r="MJ55" s="220"/>
      <c r="MK55" s="220"/>
      <c r="ML55" s="220"/>
      <c r="MM55" s="220"/>
      <c r="MN55" s="220"/>
      <c r="MO55" s="220"/>
      <c r="MP55" s="220"/>
      <c r="MQ55" s="220"/>
      <c r="MR55" s="220"/>
      <c r="MS55" s="220"/>
      <c r="MT55" s="220"/>
      <c r="MU55" s="220"/>
      <c r="MV55" s="220"/>
      <c r="MW55" s="220"/>
      <c r="MX55" s="220"/>
      <c r="MY55" s="220"/>
      <c r="MZ55" s="220"/>
      <c r="NA55" s="220"/>
      <c r="NB55" s="220"/>
      <c r="NC55" s="220"/>
      <c r="ND55" s="220"/>
      <c r="NE55" s="220"/>
      <c r="NF55" s="220"/>
      <c r="NG55" s="220"/>
      <c r="NH55" s="220"/>
      <c r="NI55" s="220"/>
      <c r="NJ55" s="220"/>
      <c r="NK55" s="220"/>
      <c r="NL55" s="220"/>
      <c r="NM55" s="220"/>
      <c r="NN55" s="220"/>
      <c r="NO55" s="220"/>
      <c r="NP55" s="220"/>
      <c r="NQ55" s="220"/>
      <c r="NR55" s="220"/>
      <c r="NS55" s="220"/>
      <c r="NT55" s="220"/>
      <c r="NU55" s="220"/>
      <c r="NV55" s="220"/>
      <c r="NW55" s="220"/>
      <c r="NX55" s="220"/>
      <c r="NY55" s="220"/>
      <c r="NZ55" s="220"/>
      <c r="OA55" s="220"/>
      <c r="OB55" s="220"/>
      <c r="OC55" s="220"/>
      <c r="OD55" s="220"/>
      <c r="OE55" s="220"/>
      <c r="OF55" s="220"/>
      <c r="OG55" s="220"/>
      <c r="OH55" s="220"/>
      <c r="OI55" s="220"/>
      <c r="OJ55" s="220"/>
      <c r="OK55" s="220"/>
      <c r="OL55" s="220"/>
      <c r="OM55" s="220"/>
      <c r="ON55" s="220"/>
      <c r="OO55" s="220"/>
      <c r="OP55" s="220"/>
      <c r="OQ55" s="220"/>
      <c r="OR55" s="220"/>
      <c r="OS55" s="220"/>
      <c r="OT55" s="220"/>
      <c r="OU55" s="220"/>
      <c r="OV55" s="220"/>
      <c r="OW55" s="220"/>
      <c r="OX55" s="220"/>
      <c r="OY55" s="220"/>
      <c r="OZ55" s="220"/>
      <c r="PA55" s="220"/>
      <c r="PB55" s="220"/>
    </row>
    <row r="56" spans="1:418" s="234" customFormat="1" ht="14" hidden="1">
      <c r="A56" s="220"/>
      <c r="B56" s="220"/>
      <c r="C56" s="220"/>
      <c r="D56" s="220"/>
      <c r="E56" s="220"/>
      <c r="F56" s="220"/>
      <c r="G56" s="224"/>
      <c r="H56" s="224"/>
      <c r="I56" s="224"/>
      <c r="J56" s="224"/>
      <c r="K56" s="224"/>
      <c r="L56" s="220"/>
      <c r="M56" s="220"/>
      <c r="N56" s="220"/>
      <c r="O56" s="220"/>
      <c r="P56" s="220"/>
      <c r="Q56" s="220"/>
      <c r="R56" s="220"/>
      <c r="S56" s="220"/>
      <c r="T56" s="220"/>
      <c r="U56" s="220"/>
      <c r="V56" s="220"/>
      <c r="W56" s="220"/>
      <c r="X56" s="336"/>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c r="HV56" s="220"/>
      <c r="HW56" s="220"/>
      <c r="HX56" s="220"/>
      <c r="HY56" s="220"/>
      <c r="HZ56" s="220"/>
      <c r="IA56" s="220"/>
      <c r="IB56" s="220"/>
      <c r="IC56" s="220"/>
      <c r="ID56" s="220"/>
      <c r="IE56" s="220"/>
      <c r="IF56" s="220"/>
      <c r="IG56" s="220"/>
      <c r="IH56" s="220"/>
      <c r="II56" s="220"/>
      <c r="IJ56" s="220"/>
      <c r="IK56" s="220"/>
      <c r="IL56" s="220"/>
      <c r="IM56" s="220"/>
      <c r="IN56" s="220"/>
      <c r="IO56" s="220"/>
      <c r="IP56" s="220"/>
      <c r="IQ56" s="220"/>
      <c r="IR56" s="220"/>
      <c r="IS56" s="220"/>
      <c r="IT56" s="220"/>
      <c r="IU56" s="220"/>
      <c r="IV56" s="220"/>
      <c r="IW56" s="220"/>
      <c r="IX56" s="220"/>
      <c r="IY56" s="220"/>
      <c r="IZ56" s="220"/>
      <c r="JA56" s="220"/>
      <c r="JB56" s="220"/>
      <c r="JC56" s="220"/>
      <c r="JD56" s="220"/>
      <c r="JE56" s="220"/>
      <c r="JF56" s="220"/>
      <c r="JG56" s="220"/>
      <c r="JH56" s="220"/>
      <c r="JI56" s="220"/>
      <c r="JJ56" s="220"/>
      <c r="JK56" s="220"/>
      <c r="JL56" s="220"/>
      <c r="JM56" s="220"/>
      <c r="JN56" s="220"/>
      <c r="JO56" s="220"/>
      <c r="JP56" s="220"/>
      <c r="JQ56" s="220"/>
      <c r="JR56" s="220"/>
      <c r="JS56" s="220"/>
      <c r="JT56" s="220"/>
      <c r="JU56" s="220"/>
      <c r="JV56" s="220"/>
      <c r="JW56" s="220"/>
      <c r="JX56" s="220"/>
      <c r="JY56" s="220"/>
      <c r="JZ56" s="220"/>
      <c r="KA56" s="220"/>
      <c r="KB56" s="220"/>
      <c r="KC56" s="220"/>
      <c r="KD56" s="220"/>
      <c r="KE56" s="220"/>
      <c r="KF56" s="220"/>
      <c r="KG56" s="220"/>
      <c r="KH56" s="220"/>
      <c r="KI56" s="220"/>
      <c r="KJ56" s="220"/>
      <c r="KK56" s="220"/>
      <c r="KL56" s="220"/>
      <c r="KM56" s="220"/>
      <c r="KN56" s="220"/>
      <c r="KO56" s="220"/>
      <c r="KP56" s="220"/>
      <c r="KQ56" s="220"/>
      <c r="KR56" s="220"/>
      <c r="KS56" s="220"/>
      <c r="KT56" s="220"/>
      <c r="KU56" s="220"/>
      <c r="KV56" s="220"/>
      <c r="KW56" s="220"/>
      <c r="KX56" s="220"/>
      <c r="KY56" s="220"/>
      <c r="KZ56" s="220"/>
      <c r="LA56" s="220"/>
      <c r="LB56" s="220"/>
      <c r="LC56" s="220"/>
      <c r="LD56" s="220"/>
      <c r="LE56" s="220"/>
      <c r="LF56" s="220"/>
      <c r="LG56" s="220"/>
      <c r="LH56" s="220"/>
      <c r="LI56" s="220"/>
      <c r="LJ56" s="220"/>
      <c r="LK56" s="220"/>
      <c r="LL56" s="220"/>
      <c r="LM56" s="220"/>
      <c r="LN56" s="220"/>
      <c r="LO56" s="220"/>
      <c r="LP56" s="220"/>
      <c r="LQ56" s="220"/>
      <c r="LR56" s="220"/>
      <c r="LS56" s="220"/>
      <c r="LT56" s="220"/>
      <c r="LU56" s="220"/>
      <c r="LV56" s="220"/>
      <c r="LW56" s="220"/>
      <c r="LX56" s="220"/>
      <c r="LY56" s="220"/>
      <c r="LZ56" s="220"/>
      <c r="MA56" s="220"/>
      <c r="MB56" s="220"/>
      <c r="MC56" s="220"/>
      <c r="MD56" s="220"/>
      <c r="ME56" s="220"/>
      <c r="MF56" s="220"/>
      <c r="MG56" s="220"/>
      <c r="MH56" s="220"/>
      <c r="MI56" s="220"/>
      <c r="MJ56" s="220"/>
      <c r="MK56" s="220"/>
      <c r="ML56" s="220"/>
      <c r="MM56" s="220"/>
      <c r="MN56" s="220"/>
      <c r="MO56" s="220"/>
      <c r="MP56" s="220"/>
      <c r="MQ56" s="220"/>
      <c r="MR56" s="220"/>
      <c r="MS56" s="220"/>
      <c r="MT56" s="220"/>
      <c r="MU56" s="220"/>
      <c r="MV56" s="220"/>
      <c r="MW56" s="220"/>
      <c r="MX56" s="220"/>
      <c r="MY56" s="220"/>
      <c r="MZ56" s="220"/>
      <c r="NA56" s="220"/>
      <c r="NB56" s="220"/>
      <c r="NC56" s="220"/>
      <c r="ND56" s="220"/>
      <c r="NE56" s="220"/>
      <c r="NF56" s="220"/>
      <c r="NG56" s="220"/>
      <c r="NH56" s="220"/>
      <c r="NI56" s="220"/>
      <c r="NJ56" s="220"/>
      <c r="NK56" s="220"/>
      <c r="NL56" s="220"/>
      <c r="NM56" s="220"/>
      <c r="NN56" s="220"/>
      <c r="NO56" s="220"/>
      <c r="NP56" s="220"/>
      <c r="NQ56" s="220"/>
      <c r="NR56" s="220"/>
      <c r="NS56" s="220"/>
      <c r="NT56" s="220"/>
      <c r="NU56" s="220"/>
      <c r="NV56" s="220"/>
      <c r="NW56" s="220"/>
      <c r="NX56" s="220"/>
      <c r="NY56" s="220"/>
      <c r="NZ56" s="220"/>
      <c r="OA56" s="220"/>
      <c r="OB56" s="220"/>
      <c r="OC56" s="220"/>
      <c r="OD56" s="220"/>
      <c r="OE56" s="220"/>
      <c r="OF56" s="220"/>
      <c r="OG56" s="220"/>
      <c r="OH56" s="220"/>
      <c r="OI56" s="220"/>
      <c r="OJ56" s="220"/>
      <c r="OK56" s="220"/>
      <c r="OL56" s="220"/>
      <c r="OM56" s="220"/>
      <c r="ON56" s="220"/>
      <c r="OO56" s="220"/>
      <c r="OP56" s="220"/>
      <c r="OQ56" s="220"/>
      <c r="OR56" s="220"/>
      <c r="OS56" s="220"/>
      <c r="OT56" s="220"/>
      <c r="OU56" s="220"/>
      <c r="OV56" s="220"/>
      <c r="OW56" s="220"/>
      <c r="OX56" s="220"/>
      <c r="OY56" s="220"/>
      <c r="OZ56" s="220"/>
      <c r="PA56" s="220"/>
      <c r="PB56" s="220"/>
    </row>
    <row r="57" spans="1:418" s="234" customFormat="1" ht="14" hidden="1">
      <c r="A57" s="220"/>
      <c r="B57" s="220"/>
      <c r="C57" s="224"/>
      <c r="D57" s="224"/>
      <c r="E57" s="224"/>
      <c r="F57" s="224"/>
      <c r="G57" s="224"/>
      <c r="H57" s="224"/>
      <c r="I57" s="224"/>
      <c r="J57" s="224"/>
      <c r="K57" s="224"/>
      <c r="L57" s="220"/>
      <c r="M57" s="220"/>
      <c r="N57" s="220"/>
      <c r="O57" s="220"/>
      <c r="P57" s="220"/>
      <c r="Q57" s="220"/>
      <c r="R57" s="220"/>
      <c r="S57" s="220"/>
      <c r="T57" s="220"/>
      <c r="U57" s="220"/>
      <c r="V57" s="220"/>
      <c r="W57" s="220"/>
      <c r="X57" s="336"/>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c r="HV57" s="220"/>
      <c r="HW57" s="220"/>
      <c r="HX57" s="220"/>
      <c r="HY57" s="220"/>
      <c r="HZ57" s="220"/>
      <c r="IA57" s="220"/>
      <c r="IB57" s="220"/>
      <c r="IC57" s="220"/>
      <c r="ID57" s="220"/>
      <c r="IE57" s="220"/>
      <c r="IF57" s="220"/>
      <c r="IG57" s="220"/>
      <c r="IH57" s="220"/>
      <c r="II57" s="220"/>
      <c r="IJ57" s="220"/>
      <c r="IK57" s="220"/>
      <c r="IL57" s="220"/>
      <c r="IM57" s="220"/>
      <c r="IN57" s="220"/>
      <c r="IO57" s="220"/>
      <c r="IP57" s="220"/>
      <c r="IQ57" s="220"/>
      <c r="IR57" s="220"/>
      <c r="IS57" s="220"/>
      <c r="IT57" s="220"/>
      <c r="IU57" s="220"/>
      <c r="IV57" s="220"/>
      <c r="IW57" s="220"/>
      <c r="IX57" s="220"/>
      <c r="IY57" s="220"/>
      <c r="IZ57" s="220"/>
      <c r="JA57" s="220"/>
      <c r="JB57" s="220"/>
      <c r="JC57" s="220"/>
      <c r="JD57" s="220"/>
      <c r="JE57" s="220"/>
      <c r="JF57" s="220"/>
      <c r="JG57" s="220"/>
      <c r="JH57" s="220"/>
      <c r="JI57" s="220"/>
      <c r="JJ57" s="220"/>
      <c r="JK57" s="220"/>
      <c r="JL57" s="220"/>
      <c r="JM57" s="220"/>
      <c r="JN57" s="220"/>
      <c r="JO57" s="220"/>
      <c r="JP57" s="220"/>
      <c r="JQ57" s="220"/>
      <c r="JR57" s="220"/>
      <c r="JS57" s="220"/>
      <c r="JT57" s="220"/>
      <c r="JU57" s="220"/>
      <c r="JV57" s="220"/>
      <c r="JW57" s="220"/>
      <c r="JX57" s="220"/>
      <c r="JY57" s="220"/>
      <c r="JZ57" s="220"/>
      <c r="KA57" s="220"/>
      <c r="KB57" s="220"/>
      <c r="KC57" s="220"/>
      <c r="KD57" s="220"/>
      <c r="KE57" s="220"/>
      <c r="KF57" s="220"/>
      <c r="KG57" s="220"/>
      <c r="KH57" s="220"/>
      <c r="KI57" s="220"/>
      <c r="KJ57" s="220"/>
      <c r="KK57" s="220"/>
      <c r="KL57" s="220"/>
      <c r="KM57" s="220"/>
      <c r="KN57" s="220"/>
      <c r="KO57" s="220"/>
      <c r="KP57" s="220"/>
      <c r="KQ57" s="220"/>
      <c r="KR57" s="220"/>
      <c r="KS57" s="220"/>
      <c r="KT57" s="220"/>
      <c r="KU57" s="220"/>
      <c r="KV57" s="220"/>
      <c r="KW57" s="220"/>
      <c r="KX57" s="220"/>
      <c r="KY57" s="220"/>
      <c r="KZ57" s="220"/>
      <c r="LA57" s="220"/>
      <c r="LB57" s="220"/>
      <c r="LC57" s="220"/>
      <c r="LD57" s="220"/>
      <c r="LE57" s="220"/>
      <c r="LF57" s="220"/>
      <c r="LG57" s="220"/>
      <c r="LH57" s="220"/>
      <c r="LI57" s="220"/>
      <c r="LJ57" s="220"/>
      <c r="LK57" s="220"/>
      <c r="LL57" s="220"/>
      <c r="LM57" s="220"/>
      <c r="LN57" s="220"/>
      <c r="LO57" s="220"/>
      <c r="LP57" s="220"/>
      <c r="LQ57" s="220"/>
      <c r="LR57" s="220"/>
      <c r="LS57" s="220"/>
      <c r="LT57" s="220"/>
      <c r="LU57" s="220"/>
      <c r="LV57" s="220"/>
      <c r="LW57" s="220"/>
      <c r="LX57" s="220"/>
      <c r="LY57" s="220"/>
      <c r="LZ57" s="220"/>
      <c r="MA57" s="220"/>
      <c r="MB57" s="220"/>
      <c r="MC57" s="220"/>
      <c r="MD57" s="220"/>
      <c r="ME57" s="220"/>
      <c r="MF57" s="220"/>
      <c r="MG57" s="220"/>
      <c r="MH57" s="220"/>
      <c r="MI57" s="220"/>
      <c r="MJ57" s="220"/>
      <c r="MK57" s="220"/>
      <c r="ML57" s="220"/>
      <c r="MM57" s="220"/>
      <c r="MN57" s="220"/>
      <c r="MO57" s="220"/>
      <c r="MP57" s="220"/>
      <c r="MQ57" s="220"/>
      <c r="MR57" s="220"/>
      <c r="MS57" s="220"/>
      <c r="MT57" s="220"/>
      <c r="MU57" s="220"/>
      <c r="MV57" s="220"/>
      <c r="MW57" s="220"/>
      <c r="MX57" s="220"/>
      <c r="MY57" s="220"/>
      <c r="MZ57" s="220"/>
      <c r="NA57" s="220"/>
      <c r="NB57" s="220"/>
      <c r="NC57" s="220"/>
      <c r="ND57" s="220"/>
      <c r="NE57" s="220"/>
      <c r="NF57" s="220"/>
      <c r="NG57" s="220"/>
      <c r="NH57" s="220"/>
      <c r="NI57" s="220"/>
      <c r="NJ57" s="220"/>
      <c r="NK57" s="220"/>
      <c r="NL57" s="220"/>
      <c r="NM57" s="220"/>
      <c r="NN57" s="220"/>
      <c r="NO57" s="220"/>
      <c r="NP57" s="220"/>
      <c r="NQ57" s="220"/>
      <c r="NR57" s="220"/>
      <c r="NS57" s="220"/>
      <c r="NT57" s="220"/>
      <c r="NU57" s="220"/>
      <c r="NV57" s="220"/>
      <c r="NW57" s="220"/>
      <c r="NX57" s="220"/>
      <c r="NY57" s="220"/>
      <c r="NZ57" s="220"/>
      <c r="OA57" s="220"/>
      <c r="OB57" s="220"/>
      <c r="OC57" s="220"/>
      <c r="OD57" s="220"/>
      <c r="OE57" s="220"/>
      <c r="OF57" s="220"/>
      <c r="OG57" s="220"/>
      <c r="OH57" s="220"/>
      <c r="OI57" s="220"/>
      <c r="OJ57" s="220"/>
      <c r="OK57" s="220"/>
      <c r="OL57" s="220"/>
      <c r="OM57" s="220"/>
      <c r="ON57" s="220"/>
      <c r="OO57" s="220"/>
      <c r="OP57" s="220"/>
      <c r="OQ57" s="220"/>
      <c r="OR57" s="220"/>
      <c r="OS57" s="220"/>
      <c r="OT57" s="220"/>
      <c r="OU57" s="220"/>
      <c r="OV57" s="220"/>
      <c r="OW57" s="220"/>
      <c r="OX57" s="220"/>
      <c r="OY57" s="220"/>
      <c r="OZ57" s="220"/>
      <c r="PA57" s="220"/>
      <c r="PB57" s="220"/>
    </row>
    <row r="58" spans="1:418" s="234" customFormat="1" ht="14" hidden="1">
      <c r="A58" s="220"/>
      <c r="B58" s="220"/>
      <c r="C58" s="224"/>
      <c r="D58" s="224"/>
      <c r="E58" s="224"/>
      <c r="F58" s="224"/>
      <c r="G58" s="224"/>
      <c r="H58" s="224"/>
      <c r="I58" s="224"/>
      <c r="J58" s="224"/>
      <c r="K58" s="224"/>
      <c r="L58" s="220"/>
      <c r="M58" s="220"/>
      <c r="N58" s="220"/>
      <c r="O58" s="220"/>
      <c r="P58" s="220"/>
      <c r="Q58" s="220"/>
      <c r="R58" s="220"/>
      <c r="S58" s="220"/>
      <c r="T58" s="220"/>
      <c r="U58" s="220"/>
      <c r="V58" s="220"/>
      <c r="W58" s="220"/>
      <c r="X58" s="336"/>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c r="HV58" s="220"/>
      <c r="HW58" s="220"/>
      <c r="HX58" s="220"/>
      <c r="HY58" s="220"/>
      <c r="HZ58" s="220"/>
      <c r="IA58" s="220"/>
      <c r="IB58" s="220"/>
      <c r="IC58" s="220"/>
      <c r="ID58" s="220"/>
      <c r="IE58" s="220"/>
      <c r="IF58" s="220"/>
      <c r="IG58" s="220"/>
      <c r="IH58" s="220"/>
      <c r="II58" s="220"/>
      <c r="IJ58" s="220"/>
      <c r="IK58" s="220"/>
      <c r="IL58" s="220"/>
      <c r="IM58" s="220"/>
      <c r="IN58" s="220"/>
      <c r="IO58" s="220"/>
      <c r="IP58" s="220"/>
      <c r="IQ58" s="220"/>
      <c r="IR58" s="220"/>
      <c r="IS58" s="220"/>
      <c r="IT58" s="220"/>
      <c r="IU58" s="220"/>
      <c r="IV58" s="220"/>
      <c r="IW58" s="220"/>
      <c r="IX58" s="220"/>
      <c r="IY58" s="220"/>
      <c r="IZ58" s="220"/>
      <c r="JA58" s="220"/>
      <c r="JB58" s="220"/>
      <c r="JC58" s="220"/>
      <c r="JD58" s="220"/>
      <c r="JE58" s="220"/>
      <c r="JF58" s="220"/>
      <c r="JG58" s="220"/>
      <c r="JH58" s="220"/>
      <c r="JI58" s="220"/>
      <c r="JJ58" s="220"/>
      <c r="JK58" s="220"/>
      <c r="JL58" s="220"/>
      <c r="JM58" s="220"/>
      <c r="JN58" s="220"/>
      <c r="JO58" s="220"/>
      <c r="JP58" s="220"/>
      <c r="JQ58" s="220"/>
      <c r="JR58" s="220"/>
      <c r="JS58" s="220"/>
      <c r="JT58" s="220"/>
      <c r="JU58" s="220"/>
      <c r="JV58" s="220"/>
      <c r="JW58" s="220"/>
      <c r="JX58" s="220"/>
      <c r="JY58" s="220"/>
      <c r="JZ58" s="220"/>
      <c r="KA58" s="220"/>
      <c r="KB58" s="220"/>
      <c r="KC58" s="220"/>
      <c r="KD58" s="220"/>
      <c r="KE58" s="220"/>
      <c r="KF58" s="220"/>
      <c r="KG58" s="220"/>
      <c r="KH58" s="220"/>
      <c r="KI58" s="220"/>
      <c r="KJ58" s="220"/>
      <c r="KK58" s="220"/>
      <c r="KL58" s="220"/>
      <c r="KM58" s="220"/>
      <c r="KN58" s="220"/>
      <c r="KO58" s="220"/>
      <c r="KP58" s="220"/>
      <c r="KQ58" s="220"/>
      <c r="KR58" s="220"/>
      <c r="KS58" s="220"/>
      <c r="KT58" s="220"/>
      <c r="KU58" s="220"/>
      <c r="KV58" s="220"/>
      <c r="KW58" s="220"/>
      <c r="KX58" s="220"/>
      <c r="KY58" s="220"/>
      <c r="KZ58" s="220"/>
      <c r="LA58" s="220"/>
      <c r="LB58" s="220"/>
      <c r="LC58" s="220"/>
      <c r="LD58" s="220"/>
      <c r="LE58" s="220"/>
      <c r="LF58" s="220"/>
      <c r="LG58" s="220"/>
      <c r="LH58" s="220"/>
      <c r="LI58" s="220"/>
      <c r="LJ58" s="220"/>
      <c r="LK58" s="220"/>
      <c r="LL58" s="220"/>
      <c r="LM58" s="220"/>
      <c r="LN58" s="220"/>
      <c r="LO58" s="220"/>
      <c r="LP58" s="220"/>
      <c r="LQ58" s="220"/>
      <c r="LR58" s="220"/>
      <c r="LS58" s="220"/>
      <c r="LT58" s="220"/>
      <c r="LU58" s="220"/>
      <c r="LV58" s="220"/>
      <c r="LW58" s="220"/>
      <c r="LX58" s="220"/>
      <c r="LY58" s="220"/>
      <c r="LZ58" s="220"/>
      <c r="MA58" s="220"/>
      <c r="MB58" s="220"/>
      <c r="MC58" s="220"/>
      <c r="MD58" s="220"/>
      <c r="ME58" s="220"/>
      <c r="MF58" s="220"/>
      <c r="MG58" s="220"/>
      <c r="MH58" s="220"/>
      <c r="MI58" s="220"/>
      <c r="MJ58" s="220"/>
      <c r="MK58" s="220"/>
      <c r="ML58" s="220"/>
      <c r="MM58" s="220"/>
      <c r="MN58" s="220"/>
      <c r="MO58" s="220"/>
      <c r="MP58" s="220"/>
      <c r="MQ58" s="220"/>
      <c r="MR58" s="220"/>
      <c r="MS58" s="220"/>
      <c r="MT58" s="220"/>
      <c r="MU58" s="220"/>
      <c r="MV58" s="220"/>
      <c r="MW58" s="220"/>
      <c r="MX58" s="220"/>
      <c r="MY58" s="220"/>
      <c r="MZ58" s="220"/>
      <c r="NA58" s="220"/>
      <c r="NB58" s="220"/>
      <c r="NC58" s="220"/>
      <c r="ND58" s="220"/>
      <c r="NE58" s="220"/>
      <c r="NF58" s="220"/>
      <c r="NG58" s="220"/>
      <c r="NH58" s="220"/>
      <c r="NI58" s="220"/>
      <c r="NJ58" s="220"/>
      <c r="NK58" s="220"/>
      <c r="NL58" s="220"/>
      <c r="NM58" s="220"/>
      <c r="NN58" s="220"/>
      <c r="NO58" s="220"/>
      <c r="NP58" s="220"/>
      <c r="NQ58" s="220"/>
      <c r="NR58" s="220"/>
      <c r="NS58" s="220"/>
      <c r="NT58" s="220"/>
      <c r="NU58" s="220"/>
      <c r="NV58" s="220"/>
      <c r="NW58" s="220"/>
      <c r="NX58" s="220"/>
      <c r="NY58" s="220"/>
      <c r="NZ58" s="220"/>
      <c r="OA58" s="220"/>
      <c r="OB58" s="220"/>
      <c r="OC58" s="220"/>
      <c r="OD58" s="220"/>
      <c r="OE58" s="220"/>
      <c r="OF58" s="220"/>
      <c r="OG58" s="220"/>
      <c r="OH58" s="220"/>
      <c r="OI58" s="220"/>
      <c r="OJ58" s="220"/>
      <c r="OK58" s="220"/>
      <c r="OL58" s="220"/>
      <c r="OM58" s="220"/>
      <c r="ON58" s="220"/>
      <c r="OO58" s="220"/>
      <c r="OP58" s="220"/>
      <c r="OQ58" s="220"/>
      <c r="OR58" s="220"/>
      <c r="OS58" s="220"/>
      <c r="OT58" s="220"/>
      <c r="OU58" s="220"/>
      <c r="OV58" s="220"/>
      <c r="OW58" s="220"/>
      <c r="OX58" s="220"/>
      <c r="OY58" s="220"/>
      <c r="OZ58" s="220"/>
      <c r="PA58" s="220"/>
      <c r="PB58" s="220"/>
    </row>
    <row r="59" spans="1:418" s="234" customFormat="1" ht="14" hidden="1">
      <c r="A59" s="220"/>
      <c r="B59" s="220"/>
      <c r="C59" s="224"/>
      <c r="D59" s="224"/>
      <c r="E59" s="224"/>
      <c r="F59" s="224"/>
      <c r="G59" s="224"/>
      <c r="H59" s="224"/>
      <c r="I59" s="224"/>
      <c r="J59" s="224"/>
      <c r="K59" s="224"/>
      <c r="L59" s="220"/>
      <c r="M59" s="220"/>
      <c r="N59" s="220"/>
      <c r="O59" s="220"/>
      <c r="P59" s="220"/>
      <c r="Q59" s="220"/>
      <c r="R59" s="220"/>
      <c r="S59" s="220"/>
      <c r="T59" s="220"/>
      <c r="U59" s="220"/>
      <c r="V59" s="220"/>
      <c r="W59" s="220"/>
      <c r="X59" s="336"/>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c r="HV59" s="220"/>
      <c r="HW59" s="220"/>
      <c r="HX59" s="220"/>
      <c r="HY59" s="220"/>
      <c r="HZ59" s="220"/>
      <c r="IA59" s="220"/>
      <c r="IB59" s="220"/>
      <c r="IC59" s="220"/>
      <c r="ID59" s="220"/>
      <c r="IE59" s="220"/>
      <c r="IF59" s="220"/>
      <c r="IG59" s="220"/>
      <c r="IH59" s="220"/>
      <c r="II59" s="220"/>
      <c r="IJ59" s="220"/>
      <c r="IK59" s="220"/>
      <c r="IL59" s="220"/>
      <c r="IM59" s="220"/>
      <c r="IN59" s="220"/>
      <c r="IO59" s="220"/>
      <c r="IP59" s="220"/>
      <c r="IQ59" s="220"/>
      <c r="IR59" s="220"/>
      <c r="IS59" s="220"/>
      <c r="IT59" s="220"/>
      <c r="IU59" s="220"/>
      <c r="IV59" s="220"/>
      <c r="IW59" s="220"/>
      <c r="IX59" s="220"/>
      <c r="IY59" s="220"/>
      <c r="IZ59" s="220"/>
      <c r="JA59" s="220"/>
      <c r="JB59" s="220"/>
      <c r="JC59" s="220"/>
      <c r="JD59" s="220"/>
      <c r="JE59" s="220"/>
      <c r="JF59" s="220"/>
      <c r="JG59" s="220"/>
      <c r="JH59" s="220"/>
      <c r="JI59" s="220"/>
      <c r="JJ59" s="220"/>
      <c r="JK59" s="220"/>
      <c r="JL59" s="220"/>
      <c r="JM59" s="220"/>
      <c r="JN59" s="220"/>
      <c r="JO59" s="220"/>
      <c r="JP59" s="220"/>
      <c r="JQ59" s="220"/>
      <c r="JR59" s="220"/>
      <c r="JS59" s="220"/>
      <c r="JT59" s="220"/>
      <c r="JU59" s="220"/>
      <c r="JV59" s="220"/>
      <c r="JW59" s="220"/>
      <c r="JX59" s="220"/>
      <c r="JY59" s="220"/>
      <c r="JZ59" s="220"/>
      <c r="KA59" s="220"/>
      <c r="KB59" s="220"/>
      <c r="KC59" s="220"/>
      <c r="KD59" s="220"/>
      <c r="KE59" s="220"/>
      <c r="KF59" s="220"/>
      <c r="KG59" s="220"/>
      <c r="KH59" s="220"/>
      <c r="KI59" s="220"/>
      <c r="KJ59" s="220"/>
      <c r="KK59" s="220"/>
      <c r="KL59" s="220"/>
      <c r="KM59" s="220"/>
      <c r="KN59" s="220"/>
      <c r="KO59" s="220"/>
      <c r="KP59" s="220"/>
      <c r="KQ59" s="220"/>
      <c r="KR59" s="220"/>
      <c r="KS59" s="220"/>
      <c r="KT59" s="220"/>
      <c r="KU59" s="220"/>
      <c r="KV59" s="220"/>
      <c r="KW59" s="220"/>
      <c r="KX59" s="220"/>
      <c r="KY59" s="220"/>
      <c r="KZ59" s="220"/>
      <c r="LA59" s="220"/>
      <c r="LB59" s="220"/>
      <c r="LC59" s="220"/>
      <c r="LD59" s="220"/>
      <c r="LE59" s="220"/>
      <c r="LF59" s="220"/>
      <c r="LG59" s="220"/>
      <c r="LH59" s="220"/>
      <c r="LI59" s="220"/>
      <c r="LJ59" s="220"/>
      <c r="LK59" s="220"/>
      <c r="LL59" s="220"/>
      <c r="LM59" s="220"/>
      <c r="LN59" s="220"/>
      <c r="LO59" s="220"/>
      <c r="LP59" s="220"/>
      <c r="LQ59" s="220"/>
      <c r="LR59" s="220"/>
      <c r="LS59" s="220"/>
      <c r="LT59" s="220"/>
      <c r="LU59" s="220"/>
      <c r="LV59" s="220"/>
      <c r="LW59" s="220"/>
      <c r="LX59" s="220"/>
      <c r="LY59" s="220"/>
      <c r="LZ59" s="220"/>
      <c r="MA59" s="220"/>
      <c r="MB59" s="220"/>
      <c r="MC59" s="220"/>
      <c r="MD59" s="220"/>
      <c r="ME59" s="220"/>
      <c r="MF59" s="220"/>
      <c r="MG59" s="220"/>
      <c r="MH59" s="220"/>
      <c r="MI59" s="220"/>
      <c r="MJ59" s="220"/>
      <c r="MK59" s="220"/>
      <c r="ML59" s="220"/>
      <c r="MM59" s="220"/>
      <c r="MN59" s="220"/>
      <c r="MO59" s="220"/>
      <c r="MP59" s="220"/>
      <c r="MQ59" s="220"/>
      <c r="MR59" s="220"/>
      <c r="MS59" s="220"/>
      <c r="MT59" s="220"/>
      <c r="MU59" s="220"/>
      <c r="MV59" s="220"/>
      <c r="MW59" s="220"/>
      <c r="MX59" s="220"/>
      <c r="MY59" s="220"/>
      <c r="MZ59" s="220"/>
      <c r="NA59" s="220"/>
      <c r="NB59" s="220"/>
      <c r="NC59" s="220"/>
      <c r="ND59" s="220"/>
      <c r="NE59" s="220"/>
      <c r="NF59" s="220"/>
      <c r="NG59" s="220"/>
      <c r="NH59" s="220"/>
      <c r="NI59" s="220"/>
      <c r="NJ59" s="220"/>
      <c r="NK59" s="220"/>
      <c r="NL59" s="220"/>
      <c r="NM59" s="220"/>
      <c r="NN59" s="220"/>
      <c r="NO59" s="220"/>
      <c r="NP59" s="220"/>
      <c r="NQ59" s="220"/>
      <c r="NR59" s="220"/>
      <c r="NS59" s="220"/>
      <c r="NT59" s="220"/>
      <c r="NU59" s="220"/>
      <c r="NV59" s="220"/>
      <c r="NW59" s="220"/>
      <c r="NX59" s="220"/>
      <c r="NY59" s="220"/>
      <c r="NZ59" s="220"/>
      <c r="OA59" s="220"/>
      <c r="OB59" s="220"/>
      <c r="OC59" s="220"/>
      <c r="OD59" s="220"/>
      <c r="OE59" s="220"/>
      <c r="OF59" s="220"/>
      <c r="OG59" s="220"/>
      <c r="OH59" s="220"/>
      <c r="OI59" s="220"/>
      <c r="OJ59" s="220"/>
      <c r="OK59" s="220"/>
      <c r="OL59" s="220"/>
      <c r="OM59" s="220"/>
      <c r="ON59" s="220"/>
      <c r="OO59" s="220"/>
      <c r="OP59" s="220"/>
      <c r="OQ59" s="220"/>
      <c r="OR59" s="220"/>
      <c r="OS59" s="220"/>
      <c r="OT59" s="220"/>
      <c r="OU59" s="220"/>
      <c r="OV59" s="220"/>
      <c r="OW59" s="220"/>
      <c r="OX59" s="220"/>
      <c r="OY59" s="220"/>
      <c r="OZ59" s="220"/>
      <c r="PA59" s="220"/>
      <c r="PB59" s="220"/>
    </row>
    <row r="60" spans="1:418" s="234" customFormat="1" ht="14" hidden="1">
      <c r="A60" s="220"/>
      <c r="B60" s="220"/>
      <c r="C60" s="224"/>
      <c r="D60" s="224"/>
      <c r="E60" s="224"/>
      <c r="F60" s="224"/>
      <c r="G60" s="224"/>
      <c r="H60" s="224"/>
      <c r="I60" s="224"/>
      <c r="J60" s="224"/>
      <c r="K60" s="224"/>
      <c r="L60" s="220"/>
      <c r="M60" s="220"/>
      <c r="N60" s="220"/>
      <c r="O60" s="220"/>
      <c r="P60" s="220"/>
      <c r="Q60" s="220"/>
      <c r="R60" s="220"/>
      <c r="S60" s="220"/>
      <c r="T60" s="220"/>
      <c r="U60" s="220"/>
      <c r="V60" s="220"/>
      <c r="W60" s="220"/>
      <c r="X60" s="336"/>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c r="HV60" s="220"/>
      <c r="HW60" s="220"/>
      <c r="HX60" s="220"/>
      <c r="HY60" s="220"/>
      <c r="HZ60" s="220"/>
      <c r="IA60" s="220"/>
      <c r="IB60" s="220"/>
      <c r="IC60" s="220"/>
      <c r="ID60" s="220"/>
      <c r="IE60" s="220"/>
      <c r="IF60" s="220"/>
      <c r="IG60" s="220"/>
      <c r="IH60" s="220"/>
      <c r="II60" s="220"/>
      <c r="IJ60" s="220"/>
      <c r="IK60" s="220"/>
      <c r="IL60" s="220"/>
      <c r="IM60" s="220"/>
      <c r="IN60" s="220"/>
      <c r="IO60" s="220"/>
      <c r="IP60" s="220"/>
      <c r="IQ60" s="220"/>
      <c r="IR60" s="220"/>
      <c r="IS60" s="220"/>
      <c r="IT60" s="220"/>
      <c r="IU60" s="220"/>
      <c r="IV60" s="220"/>
      <c r="IW60" s="220"/>
      <c r="IX60" s="220"/>
      <c r="IY60" s="220"/>
      <c r="IZ60" s="220"/>
      <c r="JA60" s="220"/>
      <c r="JB60" s="220"/>
      <c r="JC60" s="220"/>
      <c r="JD60" s="220"/>
      <c r="JE60" s="220"/>
      <c r="JF60" s="220"/>
      <c r="JG60" s="220"/>
      <c r="JH60" s="220"/>
      <c r="JI60" s="220"/>
      <c r="JJ60" s="220"/>
      <c r="JK60" s="220"/>
      <c r="JL60" s="220"/>
      <c r="JM60" s="220"/>
      <c r="JN60" s="220"/>
      <c r="JO60" s="220"/>
      <c r="JP60" s="220"/>
      <c r="JQ60" s="220"/>
      <c r="JR60" s="220"/>
      <c r="JS60" s="220"/>
      <c r="JT60" s="220"/>
      <c r="JU60" s="220"/>
      <c r="JV60" s="220"/>
      <c r="JW60" s="220"/>
      <c r="JX60" s="220"/>
      <c r="JY60" s="220"/>
      <c r="JZ60" s="220"/>
      <c r="KA60" s="220"/>
      <c r="KB60" s="220"/>
      <c r="KC60" s="220"/>
      <c r="KD60" s="220"/>
      <c r="KE60" s="220"/>
      <c r="KF60" s="220"/>
      <c r="KG60" s="220"/>
      <c r="KH60" s="220"/>
      <c r="KI60" s="220"/>
      <c r="KJ60" s="220"/>
      <c r="KK60" s="220"/>
      <c r="KL60" s="220"/>
      <c r="KM60" s="220"/>
      <c r="KN60" s="220"/>
      <c r="KO60" s="220"/>
      <c r="KP60" s="220"/>
      <c r="KQ60" s="220"/>
      <c r="KR60" s="220"/>
      <c r="KS60" s="220"/>
      <c r="KT60" s="220"/>
      <c r="KU60" s="220"/>
      <c r="KV60" s="220"/>
      <c r="KW60" s="220"/>
      <c r="KX60" s="220"/>
      <c r="KY60" s="220"/>
      <c r="KZ60" s="220"/>
      <c r="LA60" s="220"/>
      <c r="LB60" s="220"/>
      <c r="LC60" s="220"/>
      <c r="LD60" s="220"/>
      <c r="LE60" s="220"/>
      <c r="LF60" s="220"/>
      <c r="LG60" s="220"/>
      <c r="LH60" s="220"/>
      <c r="LI60" s="220"/>
      <c r="LJ60" s="220"/>
      <c r="LK60" s="220"/>
      <c r="LL60" s="220"/>
      <c r="LM60" s="220"/>
      <c r="LN60" s="220"/>
      <c r="LO60" s="220"/>
      <c r="LP60" s="220"/>
      <c r="LQ60" s="220"/>
      <c r="LR60" s="220"/>
      <c r="LS60" s="220"/>
      <c r="LT60" s="220"/>
      <c r="LU60" s="220"/>
      <c r="LV60" s="220"/>
      <c r="LW60" s="220"/>
      <c r="LX60" s="220"/>
      <c r="LY60" s="220"/>
      <c r="LZ60" s="220"/>
      <c r="MA60" s="220"/>
      <c r="MB60" s="220"/>
      <c r="MC60" s="220"/>
      <c r="MD60" s="220"/>
      <c r="ME60" s="220"/>
      <c r="MF60" s="220"/>
      <c r="MG60" s="220"/>
      <c r="MH60" s="220"/>
      <c r="MI60" s="220"/>
      <c r="MJ60" s="220"/>
      <c r="MK60" s="220"/>
      <c r="ML60" s="220"/>
      <c r="MM60" s="220"/>
      <c r="MN60" s="220"/>
      <c r="MO60" s="220"/>
      <c r="MP60" s="220"/>
      <c r="MQ60" s="220"/>
      <c r="MR60" s="220"/>
      <c r="MS60" s="220"/>
      <c r="MT60" s="220"/>
      <c r="MU60" s="220"/>
      <c r="MV60" s="220"/>
      <c r="MW60" s="220"/>
      <c r="MX60" s="220"/>
      <c r="MY60" s="220"/>
      <c r="MZ60" s="220"/>
      <c r="NA60" s="220"/>
      <c r="NB60" s="220"/>
      <c r="NC60" s="220"/>
      <c r="ND60" s="220"/>
      <c r="NE60" s="220"/>
      <c r="NF60" s="220"/>
      <c r="NG60" s="220"/>
      <c r="NH60" s="220"/>
      <c r="NI60" s="220"/>
      <c r="NJ60" s="220"/>
      <c r="NK60" s="220"/>
      <c r="NL60" s="220"/>
      <c r="NM60" s="220"/>
      <c r="NN60" s="220"/>
      <c r="NO60" s="220"/>
      <c r="NP60" s="220"/>
      <c r="NQ60" s="220"/>
      <c r="NR60" s="220"/>
      <c r="NS60" s="220"/>
      <c r="NT60" s="220"/>
      <c r="NU60" s="220"/>
      <c r="NV60" s="220"/>
      <c r="NW60" s="220"/>
      <c r="NX60" s="220"/>
      <c r="NY60" s="220"/>
      <c r="NZ60" s="220"/>
      <c r="OA60" s="220"/>
      <c r="OB60" s="220"/>
      <c r="OC60" s="220"/>
      <c r="OD60" s="220"/>
      <c r="OE60" s="220"/>
      <c r="OF60" s="220"/>
      <c r="OG60" s="220"/>
      <c r="OH60" s="220"/>
      <c r="OI60" s="220"/>
      <c r="OJ60" s="220"/>
      <c r="OK60" s="220"/>
      <c r="OL60" s="220"/>
      <c r="OM60" s="220"/>
      <c r="ON60" s="220"/>
      <c r="OO60" s="220"/>
      <c r="OP60" s="220"/>
      <c r="OQ60" s="220"/>
      <c r="OR60" s="220"/>
      <c r="OS60" s="220"/>
      <c r="OT60" s="220"/>
      <c r="OU60" s="220"/>
      <c r="OV60" s="220"/>
      <c r="OW60" s="220"/>
      <c r="OX60" s="220"/>
      <c r="OY60" s="220"/>
      <c r="OZ60" s="220"/>
      <c r="PA60" s="220"/>
      <c r="PB60" s="220"/>
    </row>
    <row r="61" spans="1:418" s="234" customFormat="1" ht="14" hidden="1">
      <c r="A61" s="220"/>
      <c r="B61" s="220"/>
      <c r="C61" s="224"/>
      <c r="D61" s="224"/>
      <c r="E61" s="224"/>
      <c r="F61" s="224"/>
      <c r="G61" s="224"/>
      <c r="H61" s="224"/>
      <c r="I61" s="224"/>
      <c r="J61" s="224"/>
      <c r="K61" s="224"/>
      <c r="L61" s="220"/>
      <c r="M61" s="220"/>
      <c r="N61" s="220"/>
      <c r="O61" s="220"/>
      <c r="P61" s="220"/>
      <c r="Q61" s="220"/>
      <c r="R61" s="220"/>
      <c r="S61" s="220"/>
      <c r="T61" s="220"/>
      <c r="U61" s="220"/>
      <c r="V61" s="220"/>
      <c r="W61" s="220"/>
      <c r="X61" s="336"/>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c r="HV61" s="220"/>
      <c r="HW61" s="220"/>
      <c r="HX61" s="220"/>
      <c r="HY61" s="220"/>
      <c r="HZ61" s="220"/>
      <c r="IA61" s="220"/>
      <c r="IB61" s="220"/>
      <c r="IC61" s="220"/>
      <c r="ID61" s="220"/>
      <c r="IE61" s="220"/>
      <c r="IF61" s="220"/>
      <c r="IG61" s="220"/>
      <c r="IH61" s="220"/>
      <c r="II61" s="220"/>
      <c r="IJ61" s="220"/>
      <c r="IK61" s="220"/>
      <c r="IL61" s="220"/>
      <c r="IM61" s="220"/>
      <c r="IN61" s="220"/>
      <c r="IO61" s="220"/>
      <c r="IP61" s="220"/>
      <c r="IQ61" s="220"/>
      <c r="IR61" s="220"/>
      <c r="IS61" s="220"/>
      <c r="IT61" s="220"/>
      <c r="IU61" s="220"/>
      <c r="IV61" s="220"/>
      <c r="IW61" s="220"/>
      <c r="IX61" s="220"/>
      <c r="IY61" s="220"/>
      <c r="IZ61" s="220"/>
      <c r="JA61" s="220"/>
      <c r="JB61" s="220"/>
      <c r="JC61" s="220"/>
      <c r="JD61" s="220"/>
      <c r="JE61" s="220"/>
      <c r="JF61" s="220"/>
      <c r="JG61" s="220"/>
      <c r="JH61" s="220"/>
      <c r="JI61" s="220"/>
      <c r="JJ61" s="220"/>
      <c r="JK61" s="220"/>
      <c r="JL61" s="220"/>
      <c r="JM61" s="220"/>
      <c r="JN61" s="220"/>
      <c r="JO61" s="220"/>
      <c r="JP61" s="220"/>
      <c r="JQ61" s="220"/>
      <c r="JR61" s="220"/>
      <c r="JS61" s="220"/>
      <c r="JT61" s="220"/>
      <c r="JU61" s="220"/>
      <c r="JV61" s="220"/>
      <c r="JW61" s="220"/>
      <c r="JX61" s="220"/>
      <c r="JY61" s="220"/>
      <c r="JZ61" s="220"/>
      <c r="KA61" s="220"/>
      <c r="KB61" s="220"/>
      <c r="KC61" s="220"/>
      <c r="KD61" s="220"/>
      <c r="KE61" s="220"/>
      <c r="KF61" s="220"/>
      <c r="KG61" s="220"/>
      <c r="KH61" s="220"/>
      <c r="KI61" s="220"/>
      <c r="KJ61" s="220"/>
      <c r="KK61" s="220"/>
      <c r="KL61" s="220"/>
      <c r="KM61" s="220"/>
      <c r="KN61" s="220"/>
      <c r="KO61" s="220"/>
      <c r="KP61" s="220"/>
      <c r="KQ61" s="220"/>
      <c r="KR61" s="220"/>
      <c r="KS61" s="220"/>
      <c r="KT61" s="220"/>
      <c r="KU61" s="220"/>
      <c r="KV61" s="220"/>
      <c r="KW61" s="220"/>
      <c r="KX61" s="220"/>
      <c r="KY61" s="220"/>
      <c r="KZ61" s="220"/>
      <c r="LA61" s="220"/>
      <c r="LB61" s="220"/>
      <c r="LC61" s="220"/>
      <c r="LD61" s="220"/>
      <c r="LE61" s="220"/>
      <c r="LF61" s="220"/>
      <c r="LG61" s="220"/>
      <c r="LH61" s="220"/>
      <c r="LI61" s="220"/>
      <c r="LJ61" s="220"/>
      <c r="LK61" s="220"/>
      <c r="LL61" s="220"/>
      <c r="LM61" s="220"/>
      <c r="LN61" s="220"/>
      <c r="LO61" s="220"/>
      <c r="LP61" s="220"/>
      <c r="LQ61" s="220"/>
      <c r="LR61" s="220"/>
      <c r="LS61" s="220"/>
      <c r="LT61" s="220"/>
      <c r="LU61" s="220"/>
      <c r="LV61" s="220"/>
      <c r="LW61" s="220"/>
      <c r="LX61" s="220"/>
      <c r="LY61" s="220"/>
      <c r="LZ61" s="220"/>
      <c r="MA61" s="220"/>
      <c r="MB61" s="220"/>
      <c r="MC61" s="220"/>
      <c r="MD61" s="220"/>
      <c r="ME61" s="220"/>
      <c r="MF61" s="220"/>
      <c r="MG61" s="220"/>
      <c r="MH61" s="220"/>
      <c r="MI61" s="220"/>
      <c r="MJ61" s="220"/>
      <c r="MK61" s="220"/>
      <c r="ML61" s="220"/>
      <c r="MM61" s="220"/>
      <c r="MN61" s="220"/>
      <c r="MO61" s="220"/>
      <c r="MP61" s="220"/>
      <c r="MQ61" s="220"/>
      <c r="MR61" s="220"/>
      <c r="MS61" s="220"/>
      <c r="MT61" s="220"/>
      <c r="MU61" s="220"/>
      <c r="MV61" s="220"/>
      <c r="MW61" s="220"/>
      <c r="MX61" s="220"/>
      <c r="MY61" s="220"/>
      <c r="MZ61" s="220"/>
      <c r="NA61" s="220"/>
      <c r="NB61" s="220"/>
      <c r="NC61" s="220"/>
      <c r="ND61" s="220"/>
      <c r="NE61" s="220"/>
      <c r="NF61" s="220"/>
      <c r="NG61" s="220"/>
      <c r="NH61" s="220"/>
      <c r="NI61" s="220"/>
      <c r="NJ61" s="220"/>
      <c r="NK61" s="220"/>
      <c r="NL61" s="220"/>
      <c r="NM61" s="220"/>
      <c r="NN61" s="220"/>
      <c r="NO61" s="220"/>
      <c r="NP61" s="220"/>
      <c r="NQ61" s="220"/>
      <c r="NR61" s="220"/>
      <c r="NS61" s="220"/>
      <c r="NT61" s="220"/>
      <c r="NU61" s="220"/>
      <c r="NV61" s="220"/>
      <c r="NW61" s="220"/>
      <c r="NX61" s="220"/>
      <c r="NY61" s="220"/>
      <c r="NZ61" s="220"/>
      <c r="OA61" s="220"/>
      <c r="OB61" s="220"/>
      <c r="OC61" s="220"/>
      <c r="OD61" s="220"/>
      <c r="OE61" s="220"/>
      <c r="OF61" s="220"/>
      <c r="OG61" s="220"/>
      <c r="OH61" s="220"/>
      <c r="OI61" s="220"/>
      <c r="OJ61" s="220"/>
      <c r="OK61" s="220"/>
      <c r="OL61" s="220"/>
      <c r="OM61" s="220"/>
      <c r="ON61" s="220"/>
      <c r="OO61" s="220"/>
      <c r="OP61" s="220"/>
      <c r="OQ61" s="220"/>
      <c r="OR61" s="220"/>
      <c r="OS61" s="220"/>
      <c r="OT61" s="220"/>
      <c r="OU61" s="220"/>
      <c r="OV61" s="220"/>
      <c r="OW61" s="220"/>
      <c r="OX61" s="220"/>
      <c r="OY61" s="220"/>
      <c r="OZ61" s="220"/>
      <c r="PA61" s="220"/>
      <c r="PB61" s="220"/>
    </row>
    <row r="62" spans="1:418" s="234" customFormat="1" hidden="1">
      <c r="A62" s="339"/>
      <c r="B62" s="339"/>
      <c r="C62" s="340"/>
      <c r="D62" s="340"/>
      <c r="E62" s="340"/>
      <c r="F62" s="340"/>
      <c r="G62" s="340"/>
      <c r="H62" s="340"/>
      <c r="I62" s="340"/>
      <c r="J62" s="340"/>
      <c r="K62" s="340"/>
      <c r="L62" s="339"/>
      <c r="M62" s="339"/>
      <c r="N62" s="339"/>
      <c r="O62" s="339"/>
      <c r="P62" s="220"/>
      <c r="Q62" s="220"/>
      <c r="R62" s="220"/>
      <c r="S62" s="220"/>
      <c r="T62" s="220"/>
      <c r="U62" s="220"/>
      <c r="V62" s="220"/>
      <c r="W62" s="220"/>
      <c r="X62" s="336"/>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c r="LK62" s="220"/>
      <c r="LL62" s="220"/>
      <c r="LM62" s="220"/>
      <c r="LN62" s="220"/>
      <c r="LO62" s="220"/>
      <c r="LP62" s="220"/>
      <c r="LQ62" s="220"/>
      <c r="LR62" s="220"/>
      <c r="LS62" s="220"/>
      <c r="LT62" s="220"/>
      <c r="LU62" s="220"/>
      <c r="LV62" s="220"/>
      <c r="LW62" s="220"/>
      <c r="LX62" s="220"/>
      <c r="LY62" s="220"/>
      <c r="LZ62" s="220"/>
      <c r="MA62" s="220"/>
      <c r="MB62" s="220"/>
      <c r="MC62" s="220"/>
      <c r="MD62" s="220"/>
      <c r="ME62" s="220"/>
      <c r="MF62" s="220"/>
      <c r="MG62" s="220"/>
      <c r="MH62" s="220"/>
      <c r="MI62" s="220"/>
      <c r="MJ62" s="220"/>
      <c r="MK62" s="220"/>
      <c r="ML62" s="220"/>
      <c r="MM62" s="220"/>
      <c r="MN62" s="220"/>
      <c r="MO62" s="220"/>
      <c r="MP62" s="220"/>
      <c r="MQ62" s="220"/>
      <c r="MR62" s="220"/>
      <c r="MS62" s="220"/>
      <c r="MT62" s="220"/>
      <c r="MU62" s="220"/>
      <c r="MV62" s="220"/>
      <c r="MW62" s="220"/>
      <c r="MX62" s="220"/>
      <c r="MY62" s="220"/>
      <c r="MZ62" s="220"/>
      <c r="NA62" s="220"/>
      <c r="NB62" s="220"/>
      <c r="NC62" s="220"/>
      <c r="ND62" s="220"/>
      <c r="NE62" s="220"/>
      <c r="NF62" s="220"/>
      <c r="NG62" s="220"/>
      <c r="NH62" s="220"/>
      <c r="NI62" s="220"/>
      <c r="NJ62" s="220"/>
      <c r="NK62" s="220"/>
      <c r="NL62" s="220"/>
      <c r="NM62" s="220"/>
      <c r="NN62" s="220"/>
      <c r="NO62" s="220"/>
      <c r="NP62" s="220"/>
      <c r="NQ62" s="220"/>
      <c r="NR62" s="220"/>
      <c r="NS62" s="220"/>
      <c r="NT62" s="220"/>
      <c r="NU62" s="220"/>
      <c r="NV62" s="220"/>
      <c r="NW62" s="220"/>
      <c r="NX62" s="220"/>
      <c r="NY62" s="220"/>
      <c r="NZ62" s="220"/>
      <c r="OA62" s="220"/>
      <c r="OB62" s="220"/>
      <c r="OC62" s="220"/>
      <c r="OD62" s="220"/>
      <c r="OE62" s="220"/>
      <c r="OF62" s="220"/>
      <c r="OG62" s="220"/>
      <c r="OH62" s="220"/>
      <c r="OI62" s="220"/>
      <c r="OJ62" s="220"/>
      <c r="OK62" s="220"/>
      <c r="OL62" s="220"/>
      <c r="OM62" s="220"/>
      <c r="ON62" s="220"/>
      <c r="OO62" s="220"/>
      <c r="OP62" s="220"/>
      <c r="OQ62" s="220"/>
      <c r="OR62" s="220"/>
      <c r="OS62" s="220"/>
      <c r="OT62" s="220"/>
      <c r="OU62" s="220"/>
      <c r="OV62" s="220"/>
      <c r="OW62" s="220"/>
      <c r="OX62" s="220"/>
      <c r="OY62" s="220"/>
      <c r="OZ62" s="220"/>
      <c r="PA62" s="220"/>
      <c r="PB62" s="220"/>
    </row>
    <row r="63" spans="1:418" s="234" customFormat="1" hidden="1">
      <c r="A63" s="339"/>
      <c r="B63" s="339"/>
      <c r="C63" s="340"/>
      <c r="D63" s="340"/>
      <c r="E63" s="340"/>
      <c r="F63" s="340"/>
      <c r="G63" s="340"/>
      <c r="H63" s="340"/>
      <c r="I63" s="340"/>
      <c r="J63" s="340"/>
      <c r="K63" s="340"/>
      <c r="L63" s="339"/>
      <c r="M63" s="339"/>
      <c r="N63" s="339"/>
      <c r="O63" s="339"/>
      <c r="P63" s="220"/>
      <c r="Q63" s="220"/>
      <c r="R63" s="220"/>
      <c r="S63" s="220"/>
      <c r="T63" s="339"/>
      <c r="U63" s="339"/>
      <c r="V63" s="220"/>
      <c r="W63" s="220"/>
      <c r="X63" s="341"/>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c r="HV63" s="220"/>
      <c r="HW63" s="220"/>
      <c r="HX63" s="220"/>
      <c r="HY63" s="220"/>
      <c r="HZ63" s="220"/>
      <c r="IA63" s="220"/>
      <c r="IB63" s="220"/>
      <c r="IC63" s="220"/>
      <c r="ID63" s="220"/>
      <c r="IE63" s="220"/>
      <c r="IF63" s="220"/>
      <c r="IG63" s="220"/>
      <c r="IH63" s="220"/>
      <c r="II63" s="220"/>
      <c r="IJ63" s="220"/>
      <c r="IK63" s="220"/>
      <c r="IL63" s="220"/>
      <c r="IM63" s="220"/>
      <c r="IN63" s="220"/>
      <c r="IO63" s="220"/>
      <c r="IP63" s="220"/>
      <c r="IQ63" s="220"/>
      <c r="IR63" s="220"/>
      <c r="IS63" s="220"/>
      <c r="IT63" s="220"/>
      <c r="IU63" s="220"/>
      <c r="IV63" s="220"/>
      <c r="IW63" s="220"/>
      <c r="IX63" s="220"/>
      <c r="IY63" s="220"/>
      <c r="IZ63" s="220"/>
      <c r="JA63" s="220"/>
      <c r="JB63" s="220"/>
      <c r="JC63" s="220"/>
      <c r="JD63" s="220"/>
      <c r="JE63" s="220"/>
      <c r="JF63" s="220"/>
      <c r="JG63" s="220"/>
      <c r="JH63" s="220"/>
      <c r="JI63" s="220"/>
      <c r="JJ63" s="220"/>
      <c r="JK63" s="220"/>
      <c r="JL63" s="220"/>
      <c r="JM63" s="220"/>
      <c r="JN63" s="220"/>
      <c r="JO63" s="220"/>
      <c r="JP63" s="220"/>
      <c r="JQ63" s="220"/>
      <c r="JR63" s="220"/>
      <c r="JS63" s="220"/>
      <c r="JT63" s="220"/>
      <c r="JU63" s="220"/>
      <c r="JV63" s="220"/>
      <c r="JW63" s="220"/>
      <c r="JX63" s="220"/>
      <c r="JY63" s="220"/>
      <c r="JZ63" s="220"/>
      <c r="KA63" s="220"/>
      <c r="KB63" s="220"/>
      <c r="KC63" s="220"/>
      <c r="KD63" s="220"/>
      <c r="KE63" s="220"/>
      <c r="KF63" s="220"/>
      <c r="KG63" s="220"/>
      <c r="KH63" s="220"/>
      <c r="KI63" s="220"/>
      <c r="KJ63" s="220"/>
      <c r="KK63" s="220"/>
      <c r="KL63" s="220"/>
      <c r="KM63" s="220"/>
      <c r="KN63" s="220"/>
      <c r="KO63" s="220"/>
      <c r="KP63" s="220"/>
      <c r="KQ63" s="220"/>
      <c r="KR63" s="220"/>
      <c r="KS63" s="220"/>
      <c r="KT63" s="220"/>
      <c r="KU63" s="220"/>
      <c r="KV63" s="220"/>
      <c r="KW63" s="220"/>
      <c r="KX63" s="220"/>
      <c r="KY63" s="220"/>
      <c r="KZ63" s="220"/>
      <c r="LA63" s="220"/>
      <c r="LB63" s="220"/>
      <c r="LC63" s="220"/>
      <c r="LD63" s="220"/>
      <c r="LE63" s="220"/>
      <c r="LF63" s="220"/>
      <c r="LG63" s="220"/>
      <c r="LH63" s="220"/>
      <c r="LI63" s="220"/>
      <c r="LJ63" s="220"/>
      <c r="LK63" s="220"/>
      <c r="LL63" s="220"/>
      <c r="LM63" s="220"/>
      <c r="LN63" s="220"/>
      <c r="LO63" s="220"/>
      <c r="LP63" s="220"/>
      <c r="LQ63" s="220"/>
      <c r="LR63" s="220"/>
      <c r="LS63" s="220"/>
      <c r="LT63" s="220"/>
      <c r="LU63" s="220"/>
      <c r="LV63" s="220"/>
      <c r="LW63" s="220"/>
      <c r="LX63" s="220"/>
      <c r="LY63" s="220"/>
      <c r="LZ63" s="220"/>
      <c r="MA63" s="220"/>
      <c r="MB63" s="220"/>
      <c r="MC63" s="220"/>
      <c r="MD63" s="220"/>
      <c r="ME63" s="220"/>
      <c r="MF63" s="220"/>
      <c r="MG63" s="220"/>
      <c r="MH63" s="220"/>
      <c r="MI63" s="220"/>
      <c r="MJ63" s="220"/>
      <c r="MK63" s="220"/>
      <c r="ML63" s="220"/>
      <c r="MM63" s="220"/>
      <c r="MN63" s="220"/>
      <c r="MO63" s="220"/>
      <c r="MP63" s="220"/>
      <c r="MQ63" s="220"/>
      <c r="MR63" s="220"/>
      <c r="MS63" s="220"/>
      <c r="MT63" s="220"/>
      <c r="MU63" s="220"/>
      <c r="MV63" s="220"/>
      <c r="MW63" s="220"/>
      <c r="MX63" s="220"/>
      <c r="MY63" s="220"/>
      <c r="MZ63" s="220"/>
      <c r="NA63" s="220"/>
      <c r="NB63" s="220"/>
      <c r="NC63" s="220"/>
      <c r="ND63" s="220"/>
      <c r="NE63" s="220"/>
      <c r="NF63" s="220"/>
      <c r="NG63" s="220"/>
      <c r="NH63" s="220"/>
      <c r="NI63" s="220"/>
      <c r="NJ63" s="220"/>
      <c r="NK63" s="220"/>
      <c r="NL63" s="220"/>
      <c r="NM63" s="220"/>
      <c r="NN63" s="220"/>
      <c r="NO63" s="220"/>
      <c r="NP63" s="220"/>
      <c r="NQ63" s="220"/>
      <c r="NR63" s="220"/>
      <c r="NS63" s="220"/>
      <c r="NT63" s="220"/>
      <c r="NU63" s="220"/>
      <c r="NV63" s="220"/>
      <c r="NW63" s="220"/>
      <c r="NX63" s="220"/>
      <c r="NY63" s="220"/>
      <c r="NZ63" s="220"/>
      <c r="OA63" s="220"/>
      <c r="OB63" s="220"/>
      <c r="OC63" s="220"/>
      <c r="OD63" s="220"/>
      <c r="OE63" s="220"/>
      <c r="OF63" s="220"/>
      <c r="OG63" s="220"/>
      <c r="OH63" s="220"/>
      <c r="OI63" s="220"/>
      <c r="OJ63" s="220"/>
      <c r="OK63" s="220"/>
      <c r="OL63" s="220"/>
      <c r="OM63" s="220"/>
      <c r="ON63" s="220"/>
      <c r="OO63" s="220"/>
      <c r="OP63" s="220"/>
      <c r="OQ63" s="220"/>
      <c r="OR63" s="220"/>
      <c r="OS63" s="220"/>
      <c r="OT63" s="220"/>
      <c r="OU63" s="220"/>
      <c r="OV63" s="220"/>
      <c r="OW63" s="220"/>
      <c r="OX63" s="220"/>
      <c r="OY63" s="220"/>
      <c r="OZ63" s="220"/>
      <c r="PA63" s="220"/>
      <c r="PB63" s="220"/>
    </row>
  </sheetData>
  <sheetProtection algorithmName="SHA-512" hashValue="7tjNte3vL2v4+co2NUYEhJCD9CLSACI+G7f9lHJyrpZPSW57JBYqXqT3sEoMwZInuEWKpTCMuC2rCXGCfWpcoQ==" saltValue="DYdjuerQ05k9+K5KVO+3+A==" spinCount="100000" sheet="1" selectLockedCells="1"/>
  <mergeCells count="18">
    <mergeCell ref="N10:N11"/>
    <mergeCell ref="H24:I24"/>
    <mergeCell ref="C41:J41"/>
    <mergeCell ref="H23:I23"/>
    <mergeCell ref="C15:D15"/>
    <mergeCell ref="C27:I27"/>
    <mergeCell ref="C31:I31"/>
    <mergeCell ref="C32:I32"/>
    <mergeCell ref="H20:I21"/>
    <mergeCell ref="H22:I22"/>
    <mergeCell ref="H10:I11"/>
    <mergeCell ref="C20:D20"/>
    <mergeCell ref="C42:J42"/>
    <mergeCell ref="C43:J43"/>
    <mergeCell ref="C37:J37"/>
    <mergeCell ref="C35:J35"/>
    <mergeCell ref="C36:J36"/>
    <mergeCell ref="C38:L38"/>
  </mergeCells>
  <conditionalFormatting sqref="N9:Q10 N13:Q13">
    <cfRule type="expression" dxfId="23" priority="15">
      <formula>A10="yes"</formula>
    </cfRule>
    <cfRule type="expression" dxfId="22" priority="16" stopIfTrue="1">
      <formula>"d14=""yes"""</formula>
    </cfRule>
  </conditionalFormatting>
  <conditionalFormatting sqref="R9:R10 R13">
    <cfRule type="expression" dxfId="21" priority="13">
      <formula>C10="yes"</formula>
    </cfRule>
    <cfRule type="expression" dxfId="20" priority="14" stopIfTrue="1">
      <formula>"d14=""yes"""</formula>
    </cfRule>
  </conditionalFormatting>
  <conditionalFormatting sqref="S9:S10 S13">
    <cfRule type="expression" dxfId="19" priority="1">
      <formula>C10="yes"</formula>
    </cfRule>
    <cfRule type="expression" dxfId="18" priority="2" stopIfTrue="1">
      <formula>"d14=""yes"""</formula>
    </cfRule>
  </conditionalFormatting>
  <dataValidations count="1">
    <dataValidation type="list" allowBlank="1" showInputMessage="1" showErrorMessage="1" sqref="D10" xr:uid="{00000000-0002-0000-0000-000000000000}">
      <formula1>"Male, Female"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Variables!$E$10:$E$16</xm:f>
          </x14:formula1>
          <xm:sqref>D15</xm:sqref>
        </x14:dataValidation>
        <x14:dataValidation type="list" allowBlank="1" showInputMessage="1" showErrorMessage="1" xr:uid="{00000000-0002-0000-0000-000002000000}">
          <x14:formula1>
            <xm:f>Variables!$E$8:$E$12</xm:f>
          </x14:formula1>
          <xm:sqref>F15</xm:sqref>
        </x14:dataValidation>
        <x14:dataValidation type="list" allowBlank="1" showInputMessage="1" showErrorMessage="1" xr:uid="{D821A0B0-FB7F-4780-963B-C2DEADD252F9}">
          <x14:formula1>
            <xm:f>Variables!$E$24:$E$27</xm:f>
          </x14:formula1>
          <xm:sqref>D16</xm:sqref>
        </x14:dataValidation>
        <x14:dataValidation type="list" allowBlank="1" showInputMessage="1" showErrorMessage="1" xr:uid="{62CD4E43-4411-4853-A966-8634FC20EC6D}">
          <x14:formula1>
            <xm:f>Variables!$G$10:$G$11</xm:f>
          </x14:formula1>
          <xm:sqref>D13</xm:sqref>
        </x14:dataValidation>
        <x14:dataValidation type="list" allowBlank="1" showInputMessage="1" showErrorMessage="1" xr:uid="{2C373F00-4075-4B00-93C5-DB0E98278C25}">
          <x14:formula1>
            <xm:f>Variables!$I$10:$I$13</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4098-B8F0-4273-B3BC-067D68187A4D}">
  <dimension ref="A1:PB64"/>
  <sheetViews>
    <sheetView showGridLines="0" zoomScale="80" zoomScaleNormal="80" workbookViewId="0">
      <selection activeCell="C17" sqref="C17:D17"/>
    </sheetView>
  </sheetViews>
  <sheetFormatPr defaultColWidth="4.453125" defaultRowHeight="16.5" customHeight="1" zeroHeight="1"/>
  <cols>
    <col min="1" max="1" width="6.54296875" style="14" customWidth="1"/>
    <col min="2" max="2" width="4" style="14" customWidth="1"/>
    <col min="3" max="3" width="65.26953125" style="15" customWidth="1"/>
    <col min="4" max="4" width="31.1796875" style="15" customWidth="1"/>
    <col min="5" max="5" width="1.54296875" style="15" customWidth="1"/>
    <col min="6" max="6" width="4.1796875" style="15" customWidth="1"/>
    <col min="7" max="7" width="3.26953125" style="15" customWidth="1"/>
    <col min="8" max="8" width="49.453125" style="15" customWidth="1"/>
    <col min="9" max="9" width="20.81640625" style="15" customWidth="1"/>
    <col min="10" max="10" width="4" style="15" customWidth="1"/>
    <col min="11" max="11" width="43.453125" style="15" customWidth="1"/>
    <col min="12" max="13" width="15.453125" style="14" customWidth="1"/>
    <col min="14" max="19" width="4.453125" style="14" customWidth="1"/>
    <col min="20" max="20" width="28.54296875" style="14" customWidth="1"/>
    <col min="21" max="21" width="16.26953125" style="14" customWidth="1"/>
    <col min="22" max="22" width="9.453125" style="14" customWidth="1"/>
    <col min="23" max="23" width="42.1796875" style="14" customWidth="1"/>
    <col min="24" max="24" width="16.54296875" style="16" customWidth="1"/>
    <col min="25" max="26" width="4.453125" style="14" customWidth="1"/>
    <col min="27" max="27" width="12.1796875" style="14" bestFit="1" customWidth="1"/>
    <col min="28" max="28" width="6.453125" style="14" customWidth="1"/>
    <col min="29" max="29" width="10.7265625" style="14" customWidth="1"/>
    <col min="30" max="30" width="14.7265625" style="14" customWidth="1"/>
    <col min="31" max="31" width="11.81640625" style="14" customWidth="1"/>
    <col min="32" max="32" width="4.453125" style="14" customWidth="1"/>
    <col min="33" max="33" width="14.7265625" style="14" customWidth="1"/>
    <col min="34" max="34" width="10.26953125" style="14" customWidth="1"/>
    <col min="35" max="65" width="4.453125" style="14" customWidth="1"/>
    <col min="66" max="418" width="4.453125" style="14"/>
    <col min="419" max="16384" width="4.453125" style="17"/>
  </cols>
  <sheetData>
    <row r="1" spans="1:418" s="18" customFormat="1" ht="37.5" customHeight="1">
      <c r="B1" s="19"/>
      <c r="C1" s="58" t="str">
        <f>Variables!B5</f>
        <v>Qantas Group Super Plan</v>
      </c>
      <c r="D1" s="20"/>
      <c r="E1" s="20"/>
      <c r="F1" s="20"/>
      <c r="G1" s="20"/>
      <c r="I1" s="20"/>
      <c r="J1" s="20"/>
      <c r="K1" s="20"/>
      <c r="T1" s="28" t="s">
        <v>50</v>
      </c>
      <c r="X1" s="21"/>
    </row>
    <row r="2" spans="1:418" s="18" customFormat="1" ht="37.5" customHeight="1">
      <c r="C2" s="22" t="str">
        <f>CONCATENATE("Insurance Calculator for ",U4)</f>
        <v>Insurance Calculator for XXX employees</v>
      </c>
      <c r="D2" s="20"/>
      <c r="E2" s="20"/>
      <c r="F2" s="20"/>
      <c r="G2" s="20"/>
      <c r="J2" s="20"/>
      <c r="K2" s="23" t="s">
        <v>0</v>
      </c>
      <c r="T2" s="119" t="s">
        <v>55</v>
      </c>
      <c r="U2" s="102" t="s">
        <v>86</v>
      </c>
      <c r="W2" s="18" t="str">
        <f>IF(U2="Corporate","Corporate Insurance Guide", "Business Insurance Guide and Plan Information Factsheet")</f>
        <v>Corporate Insurance Guide</v>
      </c>
      <c r="X2" s="21"/>
    </row>
    <row r="3" spans="1:418" s="18" customFormat="1" ht="14">
      <c r="C3" s="24"/>
      <c r="D3" s="20"/>
      <c r="E3" s="20"/>
      <c r="F3" s="20"/>
      <c r="G3" s="20"/>
      <c r="H3" s="20"/>
      <c r="I3" s="20"/>
      <c r="J3" s="20"/>
      <c r="K3" s="20"/>
      <c r="T3" s="119"/>
      <c r="U3" s="120"/>
      <c r="V3" s="102"/>
      <c r="X3" s="21"/>
    </row>
    <row r="4" spans="1:418" s="26" customFormat="1" ht="12" customHeight="1">
      <c r="A4" s="18"/>
      <c r="B4" s="62"/>
      <c r="C4" s="63"/>
      <c r="D4" s="64"/>
      <c r="E4" s="64"/>
      <c r="F4" s="64"/>
      <c r="G4" s="20"/>
      <c r="H4" s="25"/>
      <c r="I4" s="20"/>
      <c r="J4" s="20"/>
      <c r="K4" s="25"/>
      <c r="L4" s="18"/>
      <c r="M4" s="18"/>
      <c r="N4" s="18"/>
      <c r="O4" s="18"/>
      <c r="P4" s="18"/>
      <c r="Q4" s="18"/>
      <c r="R4" s="18"/>
      <c r="S4" s="18"/>
      <c r="T4" s="119" t="s">
        <v>52</v>
      </c>
      <c r="U4" s="120" t="s">
        <v>53</v>
      </c>
      <c r="V4" s="102"/>
      <c r="W4" s="18"/>
      <c r="X4" s="21"/>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row>
    <row r="5" spans="1:418" s="26" customFormat="1" ht="30" customHeight="1">
      <c r="A5" s="18"/>
      <c r="B5" s="62"/>
      <c r="C5" s="61" t="s">
        <v>1</v>
      </c>
      <c r="D5" s="65"/>
      <c r="E5" s="64"/>
      <c r="F5" s="64"/>
      <c r="G5" s="60"/>
      <c r="H5" s="59" t="s">
        <v>2</v>
      </c>
      <c r="I5" s="60"/>
      <c r="J5" s="60"/>
      <c r="K5" s="59" t="s">
        <v>3</v>
      </c>
      <c r="L5" s="18"/>
      <c r="M5" s="18"/>
      <c r="N5" s="18"/>
      <c r="O5" s="18"/>
      <c r="P5" s="18"/>
      <c r="Q5" s="18"/>
      <c r="R5" s="18"/>
      <c r="S5" s="18"/>
      <c r="T5" s="123" t="s">
        <v>54</v>
      </c>
      <c r="U5" s="122" t="s">
        <v>91</v>
      </c>
      <c r="V5" s="102"/>
      <c r="W5" s="18"/>
      <c r="X5" s="21"/>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row>
    <row r="6" spans="1:418" s="26" customFormat="1" ht="30" customHeight="1" thickBot="1">
      <c r="A6" s="18"/>
      <c r="B6" s="62"/>
      <c r="C6" s="197" t="s">
        <v>4</v>
      </c>
      <c r="D6" s="198"/>
      <c r="E6" s="66"/>
      <c r="F6" s="66"/>
      <c r="G6" s="74"/>
      <c r="H6" s="74"/>
      <c r="I6" s="74"/>
      <c r="J6" s="74"/>
      <c r="K6" s="74"/>
      <c r="L6" s="75" t="s">
        <v>5</v>
      </c>
      <c r="M6" s="75" t="s">
        <v>6</v>
      </c>
      <c r="N6" s="18"/>
      <c r="O6" s="18"/>
      <c r="P6" s="18"/>
      <c r="Q6" s="18"/>
      <c r="R6" s="18"/>
      <c r="S6" s="18"/>
      <c r="T6" s="121"/>
      <c r="U6" s="123"/>
      <c r="V6" s="18"/>
      <c r="W6" s="18"/>
      <c r="X6" s="127"/>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row>
    <row r="7" spans="1:418" s="26" customFormat="1" ht="30" customHeight="1" thickBot="1">
      <c r="A7" s="18"/>
      <c r="B7" s="62"/>
      <c r="C7" s="67" t="s">
        <v>7</v>
      </c>
      <c r="D7" s="108">
        <v>45370</v>
      </c>
      <c r="E7" s="109"/>
      <c r="F7" s="68"/>
      <c r="G7" s="74"/>
      <c r="H7" s="80" t="s">
        <v>8</v>
      </c>
      <c r="I7" s="81" t="e">
        <f>IF(OR(D9&lt;15,$D$9&gt;(U17-1)),0,VLOOKUP(D9,'D&amp;TPD-Rates'!#REF!,6,FALSE))</f>
        <v>#REF!</v>
      </c>
      <c r="J7" s="76"/>
      <c r="K7" s="80" t="s">
        <v>9</v>
      </c>
      <c r="L7" s="82" t="e">
        <f>M7/52</f>
        <v>#REF!</v>
      </c>
      <c r="M7" s="83" t="e">
        <f>IF(I7=0,0,(VLOOKUP($D$9,'D&amp;TPD-Rates'!#REF!,8+IF($D$10="Female",1,0))))</f>
        <v>#REF!</v>
      </c>
      <c r="N7" s="30"/>
      <c r="O7" s="30"/>
      <c r="P7" s="30"/>
      <c r="Q7" s="30"/>
      <c r="R7" s="30"/>
      <c r="S7" s="30"/>
      <c r="T7" s="123" t="s">
        <v>68</v>
      </c>
      <c r="U7" s="101" t="s">
        <v>70</v>
      </c>
      <c r="V7" s="18"/>
      <c r="W7" s="18"/>
      <c r="X7" s="127"/>
      <c r="Y7" s="18"/>
      <c r="Z7" s="18"/>
      <c r="AA7" s="31" t="s">
        <v>10</v>
      </c>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row>
    <row r="8" spans="1:418" s="26" customFormat="1" ht="30" customHeight="1" thickBot="1">
      <c r="A8" s="18"/>
      <c r="B8" s="62"/>
      <c r="C8" s="67" t="s">
        <v>11</v>
      </c>
      <c r="D8" s="108">
        <v>32874</v>
      </c>
      <c r="E8" s="109"/>
      <c r="F8" s="68"/>
      <c r="G8" s="74"/>
      <c r="H8" s="92" t="s">
        <v>12</v>
      </c>
      <c r="I8" s="94" t="e">
        <f>IF(OR(D9&lt;15,$D$9&gt;(U18-1)),0,VLOOKUP(D9,'D&amp;TPD-Rates'!#REF!,7,FALSE))</f>
        <v>#REF!</v>
      </c>
      <c r="J8" s="76"/>
      <c r="K8" s="92" t="s">
        <v>13</v>
      </c>
      <c r="L8" s="95" t="e">
        <f>M8/52</f>
        <v>#REF!</v>
      </c>
      <c r="M8" s="93" t="e">
        <f>IF(I8=0,0,(VLOOKUP($D$9,'D&amp;TPD-Rates'!#REF!,10+IF($D$10="Female",1,0))))</f>
        <v>#REF!</v>
      </c>
      <c r="N8" s="30"/>
      <c r="O8" s="30"/>
      <c r="P8" s="30"/>
      <c r="Q8" s="30"/>
      <c r="R8" s="30"/>
      <c r="S8" s="30"/>
      <c r="T8" s="32" t="s">
        <v>69</v>
      </c>
      <c r="U8" s="103" t="str">
        <f>VLOOKUP(U7,Checklist!B3:F9,3, FALSE)</f>
        <v>unlimited</v>
      </c>
      <c r="V8" s="30"/>
      <c r="W8" s="18"/>
      <c r="X8" s="127"/>
      <c r="Y8" s="18"/>
      <c r="Z8" s="18"/>
      <c r="AA8" s="18"/>
      <c r="AB8" s="33"/>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row>
    <row r="9" spans="1:418" s="26" customFormat="1" ht="30" customHeight="1" thickBot="1">
      <c r="A9" s="18"/>
      <c r="B9" s="62"/>
      <c r="C9" s="67" t="s">
        <v>15</v>
      </c>
      <c r="D9" s="110">
        <f>IF(OR(D7="",D8=""),"",DATEDIF(D8,D7,"y"))</f>
        <v>34</v>
      </c>
      <c r="E9" s="111"/>
      <c r="F9" s="69"/>
      <c r="G9" s="74"/>
      <c r="H9" s="92" t="str">
        <f>CONCATENATE("Additional Death Cover", IF(D13&gt;I9, " *",""))</f>
        <v>Additional Death Cover</v>
      </c>
      <c r="I9" s="81">
        <f>IF(OR(D9&lt;15,D9&gt;(U19-1)),0,IF(D13="",0,MIN(D13,U10)))</f>
        <v>100000000</v>
      </c>
      <c r="J9" s="76"/>
      <c r="K9" s="86" t="s">
        <v>20</v>
      </c>
      <c r="L9" s="90" t="e">
        <f>M9/52</f>
        <v>#REF!</v>
      </c>
      <c r="M9" s="91" t="e">
        <f>M8+M7</f>
        <v>#REF!</v>
      </c>
      <c r="N9" s="34"/>
      <c r="O9" s="34"/>
      <c r="P9" s="34"/>
      <c r="Q9" s="34"/>
      <c r="R9" s="34"/>
      <c r="S9" s="34"/>
      <c r="T9" s="32" t="s">
        <v>16</v>
      </c>
      <c r="U9" s="103">
        <f>VLOOKUP(U7,Checklist!B3:F9,4,FALSE)</f>
        <v>3000000</v>
      </c>
      <c r="V9" s="32"/>
      <c r="W9" s="18"/>
      <c r="X9" s="127"/>
      <c r="Y9" s="18"/>
      <c r="Z9" s="18"/>
      <c r="AA9" s="18" t="s">
        <v>17</v>
      </c>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row>
    <row r="10" spans="1:418" s="26" customFormat="1" ht="30" customHeight="1" thickBot="1">
      <c r="A10" s="18"/>
      <c r="B10" s="62"/>
      <c r="C10" s="67" t="s">
        <v>18</v>
      </c>
      <c r="D10" s="112" t="s">
        <v>17</v>
      </c>
      <c r="E10" s="109"/>
      <c r="F10" s="69"/>
      <c r="G10" s="74"/>
      <c r="H10" s="88" t="e">
        <f>CONCATENATE("Additional TPD Cover", IF(D14&gt;I10, " *",""))</f>
        <v>#REF!</v>
      </c>
      <c r="I10" s="89" t="e">
        <f>IF(OR(D9&lt;15,D9&gt;(U20-1)),0,IF(D14="",0,MIN(D14,U11)))</f>
        <v>#REF!</v>
      </c>
      <c r="J10" s="76"/>
      <c r="K10" s="18"/>
      <c r="L10" s="18"/>
      <c r="M10" s="18"/>
      <c r="N10" s="195"/>
      <c r="O10" s="36"/>
      <c r="P10" s="36"/>
      <c r="Q10" s="36"/>
      <c r="R10" s="36"/>
      <c r="S10" s="36"/>
      <c r="T10" s="134" t="s">
        <v>89</v>
      </c>
      <c r="U10" s="37" t="str">
        <f>IF(U8="unlimited", "", U8-I7)</f>
        <v/>
      </c>
      <c r="V10" s="34"/>
      <c r="W10" s="133"/>
      <c r="X10" s="127"/>
      <c r="Y10" s="18"/>
      <c r="Z10" s="18"/>
      <c r="AA10" s="18" t="s">
        <v>22</v>
      </c>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row>
    <row r="11" spans="1:418" s="26" customFormat="1" ht="30" customHeight="1">
      <c r="A11" s="18"/>
      <c r="B11" s="62"/>
      <c r="C11" s="67"/>
      <c r="D11" s="67"/>
      <c r="E11" s="67"/>
      <c r="F11" s="70"/>
      <c r="G11" s="74"/>
      <c r="H11" s="161" t="e">
        <f>IF(OR(D13&gt;I9,D14&gt;I10),"* Additional cover limited by maximum cover levels","")</f>
        <v>#REF!</v>
      </c>
      <c r="I11" s="136"/>
      <c r="J11" s="76"/>
      <c r="K11" s="74"/>
      <c r="L11" s="77"/>
      <c r="M11" s="77"/>
      <c r="N11" s="195"/>
      <c r="O11" s="36"/>
      <c r="P11" s="36"/>
      <c r="Q11" s="36"/>
      <c r="R11" s="36"/>
      <c r="S11" s="36"/>
      <c r="T11" s="134" t="s">
        <v>90</v>
      </c>
      <c r="U11" s="103" t="e">
        <f>U9-I8</f>
        <v>#REF!</v>
      </c>
      <c r="V11" s="36"/>
      <c r="W11" s="18"/>
      <c r="X11" s="127"/>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row>
    <row r="12" spans="1:418" s="26" customFormat="1" ht="30" customHeight="1" thickBot="1">
      <c r="A12" s="18"/>
      <c r="B12" s="62"/>
      <c r="C12" s="200" t="s">
        <v>92</v>
      </c>
      <c r="D12" s="200"/>
      <c r="E12" s="67"/>
      <c r="F12" s="70"/>
      <c r="G12" s="74"/>
      <c r="H12" s="80" t="s">
        <v>27</v>
      </c>
      <c r="I12" s="85" t="e">
        <f>I7+I9</f>
        <v>#REF!</v>
      </c>
      <c r="J12" s="76"/>
      <c r="K12" s="132" t="s">
        <v>85</v>
      </c>
      <c r="L12" s="82" t="e">
        <f>M12/52</f>
        <v>#REF!</v>
      </c>
      <c r="M12" s="83" t="e">
        <f>IF(I9=0,0,(VLOOKUP($D$9,'D&amp;TPD-Rates'!#REF!,2+IF(Casuals!$D$10="Female",1,0)))*I9/10000)</f>
        <v>#REF!</v>
      </c>
      <c r="N12" s="36"/>
      <c r="O12" s="36"/>
      <c r="P12" s="36"/>
      <c r="Q12" s="36"/>
      <c r="R12" s="36"/>
      <c r="S12" s="36"/>
      <c r="T12" s="134"/>
      <c r="U12" s="18"/>
      <c r="V12" s="36"/>
      <c r="W12" s="18"/>
      <c r="X12" s="127"/>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row>
    <row r="13" spans="1:418" s="26" customFormat="1" ht="35.15" customHeight="1" thickBot="1">
      <c r="A13" s="18"/>
      <c r="B13" s="62"/>
      <c r="C13" s="72" t="s">
        <v>19</v>
      </c>
      <c r="D13" s="113">
        <v>100000000</v>
      </c>
      <c r="E13" s="114"/>
      <c r="F13" s="62"/>
      <c r="G13" s="78"/>
      <c r="H13" s="86" t="s">
        <v>30</v>
      </c>
      <c r="I13" s="87" t="e">
        <f>I8+I10</f>
        <v>#REF!</v>
      </c>
      <c r="J13" s="74"/>
      <c r="K13" s="96" t="s">
        <v>28</v>
      </c>
      <c r="L13" s="95" t="e">
        <f>M13/52</f>
        <v>#REF!</v>
      </c>
      <c r="M13" s="93" t="e">
        <f>IF(I10=0,0,(VLOOKUP($D$9,'D&amp;TPD-Rates'!#REF!,4+IF(Casuals!$D$10="Female",1,0)))*I10/10000)</f>
        <v>#REF!</v>
      </c>
      <c r="N13" s="39"/>
      <c r="O13" s="39"/>
      <c r="P13" s="39"/>
      <c r="Q13" s="39"/>
      <c r="R13" s="39"/>
      <c r="S13" s="39"/>
      <c r="T13" s="32"/>
      <c r="U13" s="18"/>
      <c r="V13" s="36"/>
      <c r="W13" s="38" t="str">
        <f>IF(U13&gt;0,CONCATENATE(" you are eligible to apply for Death cover of $",U13,W15,".")," ")</f>
        <v xml:space="preserve"> </v>
      </c>
      <c r="X13" s="127"/>
      <c r="Y13" s="18"/>
      <c r="Z13" s="18"/>
      <c r="AA13" s="18"/>
      <c r="AB13" s="18"/>
      <c r="AC13" s="35"/>
      <c r="AD13" s="35"/>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row>
    <row r="14" spans="1:418" s="26" customFormat="1" ht="30" customHeight="1" thickBot="1">
      <c r="A14" s="18"/>
      <c r="B14" s="62"/>
      <c r="C14" s="72" t="s">
        <v>23</v>
      </c>
      <c r="D14" s="113">
        <v>50000000</v>
      </c>
      <c r="E14" s="114"/>
      <c r="F14" s="69"/>
      <c r="G14" s="74"/>
      <c r="H14" s="135"/>
      <c r="I14" s="18"/>
      <c r="J14" s="74"/>
      <c r="K14" s="97" t="s">
        <v>31</v>
      </c>
      <c r="L14" s="98" t="e">
        <f>M14/52</f>
        <v>#REF!</v>
      </c>
      <c r="M14" s="99" t="e">
        <f>M13+M12</f>
        <v>#REF!</v>
      </c>
      <c r="N14" s="18"/>
      <c r="O14" s="18"/>
      <c r="P14" s="18"/>
      <c r="Q14" s="18"/>
      <c r="R14" s="18"/>
      <c r="S14" s="18"/>
      <c r="T14" s="18"/>
      <c r="U14" s="119" t="s">
        <v>60</v>
      </c>
      <c r="V14" s="29"/>
      <c r="W14" s="40"/>
      <c r="X14" s="127"/>
      <c r="Y14" s="18"/>
      <c r="Z14" s="18"/>
      <c r="AA14" s="18"/>
      <c r="AB14" s="18"/>
      <c r="AC14" s="35"/>
      <c r="AD14" s="35"/>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row>
    <row r="15" spans="1:418" s="26" customFormat="1" ht="34" customHeight="1">
      <c r="A15" s="18"/>
      <c r="B15" s="62"/>
      <c r="C15" s="205" t="str">
        <f>IF(D14&gt;0,CONCATENATE("From age 61, Additional TPD cover reduced annually by ",U15,"% of your insured benefit at age 60, until your ",U20,"th birthday when cover ceases."),"")</f>
        <v>From age 61, Additional TPD cover reduced annually by 10% of your insured benefit at age 60, until your 67th birthday when cover ceases.</v>
      </c>
      <c r="D15" s="205"/>
      <c r="E15" s="64"/>
      <c r="F15" s="71"/>
      <c r="G15" s="74"/>
      <c r="H15" s="18"/>
      <c r="I15" s="18"/>
      <c r="J15" s="76"/>
      <c r="K15" s="18"/>
      <c r="L15" s="18"/>
      <c r="M15" s="18"/>
      <c r="N15" s="20"/>
      <c r="O15" s="20"/>
      <c r="P15" s="20"/>
      <c r="Q15" s="20"/>
      <c r="R15" s="20"/>
      <c r="S15" s="20"/>
      <c r="T15" s="134" t="s">
        <v>59</v>
      </c>
      <c r="U15" s="124" t="s">
        <v>61</v>
      </c>
      <c r="V15" s="44"/>
      <c r="W15" s="38"/>
      <c r="X15" s="127"/>
      <c r="Y15" s="18"/>
      <c r="Z15" s="18"/>
      <c r="AA15" s="41"/>
      <c r="AB15" s="18"/>
      <c r="AC15" s="18"/>
      <c r="AD15" s="35"/>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row>
    <row r="16" spans="1:418" s="26" customFormat="1" ht="40.5" customHeight="1">
      <c r="A16" s="18"/>
      <c r="B16" s="62"/>
      <c r="C16" s="204" t="str">
        <f>IF(D14&gt;0,CONCATENATE("If your cover commenced after age 60, any Additional TPD cover will reduce at a rate greater than ",U15,"% per annum."),"")</f>
        <v>If your cover commenced after age 60, any Additional TPD cover will reduce at a rate greater than 10% per annum.</v>
      </c>
      <c r="D16" s="204"/>
      <c r="E16" s="64"/>
      <c r="F16" s="73"/>
      <c r="G16" s="78"/>
      <c r="H16" s="199" t="s">
        <v>95</v>
      </c>
      <c r="I16" s="199"/>
      <c r="J16" s="77"/>
      <c r="K16" s="18"/>
      <c r="L16" s="18"/>
      <c r="M16" s="18"/>
      <c r="N16" s="18"/>
      <c r="O16" s="18"/>
      <c r="P16" s="18"/>
      <c r="Q16" s="18"/>
      <c r="R16" s="18"/>
      <c r="S16" s="18"/>
      <c r="T16" s="18"/>
      <c r="U16" s="119" t="s">
        <v>82</v>
      </c>
      <c r="V16" s="44"/>
      <c r="W16" s="20"/>
      <c r="X16" s="127"/>
      <c r="Y16" s="18"/>
      <c r="Z16" s="18"/>
      <c r="AA16" s="41"/>
      <c r="AB16" s="18"/>
      <c r="AC16" s="18"/>
      <c r="AD16" s="35"/>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row>
    <row r="17" spans="1:418" s="26" customFormat="1" ht="30" customHeight="1">
      <c r="A17" s="18"/>
      <c r="B17" s="62"/>
      <c r="C17" s="206" t="str">
        <f>IF(D14&gt;0,CONCATENATE("This reduction is not reflected in the cover levels or premiums shown in this calculator. Refer to your Super Savings – Corporate Insurance Guide for details."),"")</f>
        <v>This reduction is not reflected in the cover levels or premiums shown in this calculator. Refer to your Super Savings – Corporate Insurance Guide for details.</v>
      </c>
      <c r="D17" s="206"/>
      <c r="E17" s="64"/>
      <c r="F17" s="73"/>
      <c r="G17" s="78"/>
      <c r="H17" s="201" t="s">
        <v>93</v>
      </c>
      <c r="I17" s="201"/>
      <c r="J17" s="84"/>
      <c r="K17" s="92" t="s">
        <v>37</v>
      </c>
      <c r="L17" s="95" t="e">
        <f>M17/52</f>
        <v>#REF!</v>
      </c>
      <c r="M17" s="100" t="e">
        <f>M7+M12</f>
        <v>#REF!</v>
      </c>
      <c r="N17" s="18"/>
      <c r="O17" s="18"/>
      <c r="P17" s="18"/>
      <c r="Q17" s="18"/>
      <c r="R17" s="18"/>
      <c r="S17" s="18"/>
      <c r="T17" s="32" t="s">
        <v>80</v>
      </c>
      <c r="U17" s="125">
        <v>67</v>
      </c>
      <c r="V17" s="44"/>
      <c r="W17" s="38"/>
      <c r="X17" s="127"/>
      <c r="Y17" s="18"/>
      <c r="Z17" s="43"/>
      <c r="AA17" s="41"/>
      <c r="AB17" s="18"/>
      <c r="AC17" s="18"/>
      <c r="AD17" s="35"/>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row>
    <row r="18" spans="1:418" s="26" customFormat="1" ht="34.5" customHeight="1">
      <c r="A18" s="18"/>
      <c r="B18" s="137"/>
      <c r="C18" s="203"/>
      <c r="D18" s="203"/>
      <c r="E18" s="139"/>
      <c r="F18" s="137"/>
      <c r="G18" s="77"/>
      <c r="H18" s="18"/>
      <c r="I18" s="18"/>
      <c r="J18" s="84"/>
      <c r="K18" s="80" t="s">
        <v>38</v>
      </c>
      <c r="L18" s="82" t="e">
        <f>M18/52</f>
        <v>#REF!</v>
      </c>
      <c r="M18" s="85" t="e">
        <f>M8+M13</f>
        <v>#REF!</v>
      </c>
      <c r="N18" s="18"/>
      <c r="O18" s="18"/>
      <c r="P18" s="18"/>
      <c r="Q18" s="18"/>
      <c r="R18" s="18"/>
      <c r="S18" s="18"/>
      <c r="T18" s="32" t="s">
        <v>81</v>
      </c>
      <c r="U18" s="125">
        <v>67</v>
      </c>
      <c r="V18" s="44"/>
      <c r="W18" s="20"/>
      <c r="X18" s="127"/>
      <c r="Y18" s="18"/>
      <c r="Z18" s="18"/>
      <c r="AA18" s="41"/>
      <c r="AB18" s="18"/>
      <c r="AC18" s="18"/>
      <c r="AD18" s="35"/>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row>
    <row r="19" spans="1:418" s="26" customFormat="1" ht="34.5" customHeight="1" thickBot="1">
      <c r="A19" s="18"/>
      <c r="B19" s="137"/>
      <c r="C19" s="138"/>
      <c r="D19" s="138"/>
      <c r="E19" s="139"/>
      <c r="F19" s="137"/>
      <c r="G19" s="77"/>
      <c r="H19" s="18"/>
      <c r="I19" s="18"/>
      <c r="J19" s="84"/>
      <c r="K19" s="86" t="s">
        <v>94</v>
      </c>
      <c r="L19" s="90" t="e">
        <f>M19/52</f>
        <v>#REF!</v>
      </c>
      <c r="M19" s="87" t="e">
        <f>M17+M18</f>
        <v>#REF!</v>
      </c>
      <c r="N19" s="18"/>
      <c r="O19" s="18"/>
      <c r="P19" s="18"/>
      <c r="Q19" s="18"/>
      <c r="R19" s="18"/>
      <c r="S19" s="18"/>
      <c r="T19" s="32" t="s">
        <v>78</v>
      </c>
      <c r="U19" s="125">
        <v>70</v>
      </c>
      <c r="V19" s="44"/>
      <c r="W19" s="20"/>
      <c r="X19" s="21"/>
      <c r="Y19" s="18"/>
      <c r="Z19" s="18"/>
      <c r="AA19" s="41"/>
      <c r="AB19" s="18"/>
      <c r="AC19" s="18"/>
      <c r="AD19" s="35"/>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row>
    <row r="20" spans="1:418" s="26" customFormat="1" ht="37.5" customHeight="1">
      <c r="A20" s="18"/>
      <c r="B20" s="140"/>
      <c r="C20" s="140"/>
      <c r="D20" s="140"/>
      <c r="E20" s="140"/>
      <c r="F20" s="140"/>
      <c r="G20" s="76"/>
      <c r="H20" s="18"/>
      <c r="I20" s="18"/>
      <c r="J20" s="84"/>
      <c r="K20" s="74"/>
      <c r="L20" s="77"/>
      <c r="M20" s="77"/>
      <c r="N20" s="43"/>
      <c r="O20" s="43"/>
      <c r="P20" s="43"/>
      <c r="Q20" s="43"/>
      <c r="R20" s="43"/>
      <c r="S20" s="43"/>
      <c r="T20" s="32" t="s">
        <v>79</v>
      </c>
      <c r="U20" s="125">
        <v>67</v>
      </c>
      <c r="V20" s="32"/>
      <c r="W20" s="18"/>
      <c r="X20" s="21"/>
      <c r="Y20" s="18"/>
      <c r="Z20" s="18"/>
      <c r="AA20" s="41"/>
      <c r="AB20" s="18"/>
      <c r="AC20" s="18"/>
      <c r="AD20" s="35"/>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row>
    <row r="21" spans="1:418" s="26" customFormat="1" ht="29.25" customHeight="1">
      <c r="A21" s="18"/>
      <c r="B21" s="18"/>
      <c r="C21" s="79" t="str">
        <f>CONCATENATE("For ",U5)</f>
        <v>For Casual employees</v>
      </c>
      <c r="D21" s="45"/>
      <c r="E21" s="45"/>
      <c r="F21" s="45"/>
      <c r="G21" s="42"/>
      <c r="H21" s="42"/>
      <c r="I21" s="42"/>
      <c r="J21" s="42"/>
      <c r="K21" s="44"/>
      <c r="L21" s="44"/>
      <c r="M21" s="44"/>
      <c r="N21" s="44"/>
      <c r="O21" s="44"/>
      <c r="P21" s="44"/>
      <c r="Q21" s="44"/>
      <c r="R21" s="44"/>
      <c r="S21" s="44"/>
      <c r="T21" s="32"/>
      <c r="U21" s="18"/>
      <c r="V21" s="29"/>
      <c r="W21" s="18"/>
      <c r="X21" s="21"/>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row>
    <row r="22" spans="1:418" s="49" customFormat="1" ht="22" customHeight="1">
      <c r="A22" s="32"/>
      <c r="B22" s="32"/>
      <c r="C22" s="201" t="str">
        <f>CONCATENATE("If you are an eligible employee (refer to your Super Savings - ",W2,"), you will automatically receive Standard cover, unless you decide to opt out of cover. ")</f>
        <v xml:space="preserve">If you are an eligible employee (refer to your Super Savings - Corporate Insurance Guide), you will automatically receive Standard cover, unless you decide to opt out of cover. </v>
      </c>
      <c r="D22" s="201"/>
      <c r="E22" s="201"/>
      <c r="F22" s="201"/>
      <c r="G22" s="201"/>
      <c r="H22" s="201"/>
      <c r="I22" s="201"/>
      <c r="J22" s="46"/>
      <c r="K22" s="46"/>
      <c r="L22" s="46"/>
      <c r="M22" s="47"/>
      <c r="N22" s="32"/>
      <c r="O22" s="32"/>
      <c r="P22" s="141"/>
      <c r="Q22" s="141"/>
      <c r="R22" s="141"/>
      <c r="S22" s="141"/>
      <c r="T22" s="32"/>
      <c r="U22" s="18"/>
      <c r="V22" s="29"/>
      <c r="W22" s="32"/>
      <c r="X22" s="48"/>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row>
    <row r="23" spans="1:418" s="49" customFormat="1" ht="21" customHeight="1">
      <c r="A23" s="32"/>
      <c r="B23" s="32"/>
      <c r="C23" s="201" t="s">
        <v>123</v>
      </c>
      <c r="D23" s="201"/>
      <c r="E23" s="201"/>
      <c r="F23" s="201"/>
      <c r="G23" s="201"/>
      <c r="H23" s="201"/>
      <c r="I23" s="201"/>
      <c r="J23" s="51"/>
      <c r="K23" s="51"/>
      <c r="L23" s="51"/>
      <c r="M23" s="47"/>
      <c r="N23" s="32"/>
      <c r="O23" s="32"/>
      <c r="P23" s="141"/>
      <c r="Q23" s="141"/>
      <c r="R23" s="141"/>
      <c r="S23" s="141"/>
      <c r="T23" s="32"/>
      <c r="U23" s="18"/>
      <c r="V23" s="29"/>
      <c r="W23" s="32"/>
      <c r="X23" s="48"/>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row>
    <row r="24" spans="1:418" s="49" customFormat="1" ht="21" customHeight="1">
      <c r="A24" s="32"/>
      <c r="B24" s="32"/>
      <c r="C24" s="201" t="s">
        <v>58</v>
      </c>
      <c r="D24" s="201"/>
      <c r="E24" s="201"/>
      <c r="F24" s="201"/>
      <c r="G24" s="201"/>
      <c r="H24" s="201"/>
      <c r="I24" s="201"/>
      <c r="J24" s="51"/>
      <c r="K24" s="51"/>
      <c r="L24" s="51"/>
      <c r="M24" s="47"/>
      <c r="N24" s="32"/>
      <c r="O24" s="32"/>
      <c r="P24" s="32"/>
      <c r="Q24" s="32"/>
      <c r="R24" s="32"/>
      <c r="S24" s="32"/>
      <c r="T24" s="32"/>
      <c r="U24" s="18"/>
      <c r="V24" s="29"/>
      <c r="W24" s="32"/>
      <c r="X24" s="48"/>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row>
    <row r="25" spans="1:418" s="49" customFormat="1" ht="12.65" customHeight="1">
      <c r="A25" s="32"/>
      <c r="B25" s="18"/>
      <c r="C25" s="50"/>
      <c r="D25" s="51"/>
      <c r="E25" s="51"/>
      <c r="F25" s="51"/>
      <c r="G25" s="51"/>
      <c r="H25" s="51"/>
      <c r="I25" s="51"/>
      <c r="J25" s="51"/>
      <c r="K25" s="51"/>
      <c r="L25" s="51"/>
      <c r="M25" s="47"/>
      <c r="N25" s="32"/>
      <c r="O25" s="32"/>
      <c r="P25" s="32"/>
      <c r="Q25" s="32"/>
      <c r="R25" s="32"/>
      <c r="S25" s="32"/>
      <c r="T25" s="32"/>
      <c r="U25" s="18"/>
      <c r="V25" s="29"/>
      <c r="W25" s="32"/>
      <c r="X25" s="48"/>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row>
    <row r="26" spans="1:418" s="49" customFormat="1" ht="21" customHeight="1">
      <c r="A26" s="32"/>
      <c r="B26" s="18"/>
      <c r="C26" s="79" t="s">
        <v>42</v>
      </c>
      <c r="D26" s="51"/>
      <c r="E26" s="51"/>
      <c r="F26" s="51"/>
      <c r="G26" s="51"/>
      <c r="H26" s="51"/>
      <c r="I26" s="51"/>
      <c r="J26" s="51"/>
      <c r="K26" s="52"/>
      <c r="L26" s="52"/>
      <c r="M26" s="47"/>
      <c r="N26" s="32"/>
      <c r="O26" s="32"/>
      <c r="P26" s="32"/>
      <c r="Q26" s="32"/>
      <c r="R26" s="32"/>
      <c r="S26" s="32"/>
      <c r="T26" s="32"/>
      <c r="U26" s="32"/>
      <c r="V26" s="32"/>
      <c r="W26" s="32"/>
      <c r="X26" s="48"/>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row>
    <row r="27" spans="1:418" s="49" customFormat="1" ht="54.65" customHeight="1">
      <c r="A27" s="53"/>
      <c r="B27" s="32"/>
      <c r="C27" s="193" t="s">
        <v>128</v>
      </c>
      <c r="D27" s="193"/>
      <c r="E27" s="193"/>
      <c r="F27" s="193"/>
      <c r="G27" s="193"/>
      <c r="H27" s="193"/>
      <c r="I27" s="193"/>
      <c r="J27" s="193"/>
      <c r="K27" s="54"/>
      <c r="L27" s="54"/>
      <c r="M27" s="55"/>
      <c r="N27" s="53"/>
      <c r="O27" s="53"/>
      <c r="P27" s="32"/>
      <c r="Q27" s="32"/>
      <c r="R27" s="32"/>
      <c r="S27" s="32"/>
      <c r="T27" s="32"/>
      <c r="U27" s="32"/>
      <c r="V27" s="32"/>
      <c r="W27" s="32"/>
      <c r="X27" s="48"/>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row>
    <row r="28" spans="1:418" s="49" customFormat="1" ht="38.5" customHeight="1">
      <c r="A28" s="53"/>
      <c r="B28" s="32"/>
      <c r="C28" s="192" t="s">
        <v>43</v>
      </c>
      <c r="D28" s="189"/>
      <c r="E28" s="189"/>
      <c r="F28" s="189"/>
      <c r="G28" s="189"/>
      <c r="H28" s="189"/>
      <c r="I28" s="189"/>
      <c r="J28" s="189"/>
      <c r="K28" s="54"/>
      <c r="L28" s="54"/>
      <c r="M28" s="55"/>
      <c r="N28" s="53"/>
      <c r="O28" s="53"/>
      <c r="P28" s="32"/>
      <c r="Q28" s="32"/>
      <c r="R28" s="32"/>
      <c r="S28" s="32"/>
      <c r="T28" s="53"/>
      <c r="U28" s="53"/>
      <c r="V28" s="32"/>
      <c r="W28" s="32"/>
      <c r="X28" s="56"/>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row>
    <row r="29" spans="1:418" s="57" customFormat="1" ht="53.5" customHeight="1">
      <c r="A29" s="53"/>
      <c r="B29" s="53"/>
      <c r="C29" s="192" t="s">
        <v>44</v>
      </c>
      <c r="D29" s="189"/>
      <c r="E29" s="189"/>
      <c r="F29" s="189"/>
      <c r="G29" s="189"/>
      <c r="H29" s="189"/>
      <c r="I29" s="189"/>
      <c r="J29" s="189"/>
      <c r="K29" s="54"/>
      <c r="L29" s="54"/>
      <c r="M29" s="55"/>
      <c r="N29" s="53"/>
      <c r="O29" s="53"/>
      <c r="P29" s="53"/>
      <c r="Q29" s="53"/>
      <c r="R29" s="53"/>
      <c r="S29" s="53"/>
      <c r="T29" s="53"/>
      <c r="U29" s="53"/>
      <c r="V29" s="53"/>
      <c r="W29" s="53"/>
      <c r="X29" s="56"/>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row>
    <row r="30" spans="1:418" s="57" customFormat="1" ht="27.65" customHeight="1">
      <c r="A30" s="53"/>
      <c r="B30" s="53"/>
      <c r="C30" s="194" t="s">
        <v>45</v>
      </c>
      <c r="D30" s="194"/>
      <c r="E30" s="194"/>
      <c r="F30" s="194"/>
      <c r="G30" s="194"/>
      <c r="H30" s="194"/>
      <c r="I30" s="194"/>
      <c r="J30" s="194"/>
      <c r="K30" s="194"/>
      <c r="L30" s="194"/>
      <c r="M30" s="53"/>
      <c r="N30" s="53"/>
      <c r="O30" s="53"/>
      <c r="P30" s="53"/>
      <c r="Q30" s="53"/>
      <c r="R30" s="53"/>
      <c r="S30" s="53"/>
      <c r="T30" s="53"/>
      <c r="U30" s="53"/>
      <c r="V30" s="53"/>
      <c r="W30" s="53"/>
      <c r="X30" s="56"/>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row>
    <row r="31" spans="1:418" s="57" customFormat="1" ht="18" customHeight="1">
      <c r="A31" s="53"/>
      <c r="B31" s="53"/>
      <c r="C31" s="118" t="s">
        <v>57</v>
      </c>
      <c r="D31" s="117"/>
      <c r="E31" s="117"/>
      <c r="F31" s="117"/>
      <c r="G31" s="117"/>
      <c r="H31" s="117"/>
      <c r="I31" s="117"/>
      <c r="J31" s="117"/>
      <c r="K31" s="117"/>
      <c r="L31" s="117"/>
      <c r="M31" s="53"/>
      <c r="N31" s="53"/>
      <c r="O31" s="53"/>
      <c r="P31" s="53"/>
      <c r="Q31" s="53"/>
      <c r="R31" s="53"/>
      <c r="S31" s="53"/>
      <c r="T31" s="53"/>
      <c r="U31" s="53"/>
      <c r="V31" s="53"/>
      <c r="W31" s="53"/>
      <c r="X31" s="56"/>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row>
    <row r="32" spans="1:418" s="57" customFormat="1" ht="18" customHeight="1">
      <c r="A32" s="18"/>
      <c r="B32" s="53"/>
      <c r="C32" s="55"/>
      <c r="D32" s="51"/>
      <c r="E32" s="51"/>
      <c r="F32" s="51"/>
      <c r="G32" s="51"/>
      <c r="H32" s="51"/>
      <c r="I32" s="51"/>
      <c r="J32" s="51"/>
      <c r="K32" s="20"/>
      <c r="L32" s="18"/>
      <c r="M32" s="18"/>
      <c r="N32" s="18"/>
      <c r="O32" s="18"/>
      <c r="P32" s="53"/>
      <c r="Q32" s="53"/>
      <c r="R32" s="53"/>
      <c r="S32" s="53"/>
      <c r="T32" s="53"/>
      <c r="U32" s="53"/>
      <c r="V32" s="53"/>
      <c r="W32" s="53"/>
      <c r="X32" s="56"/>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row>
    <row r="33" spans="1:418" s="57" customFormat="1" ht="18" customHeight="1">
      <c r="A33" s="18"/>
      <c r="B33" s="53"/>
      <c r="C33" s="188"/>
      <c r="D33" s="189"/>
      <c r="E33" s="189"/>
      <c r="F33" s="189"/>
      <c r="G33" s="189"/>
      <c r="H33" s="189"/>
      <c r="I33" s="189"/>
      <c r="J33" s="189"/>
      <c r="K33" s="20"/>
      <c r="L33" s="18"/>
      <c r="M33" s="18"/>
      <c r="N33" s="18"/>
      <c r="O33" s="18"/>
      <c r="P33" s="53"/>
      <c r="Q33" s="53"/>
      <c r="R33" s="53"/>
      <c r="S33" s="53"/>
      <c r="T33" s="18"/>
      <c r="U33" s="18"/>
      <c r="V33" s="53"/>
      <c r="W33" s="53"/>
      <c r="X33" s="21"/>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row>
    <row r="34" spans="1:418" s="26" customFormat="1" ht="14.5" customHeight="1">
      <c r="A34" s="18"/>
      <c r="B34" s="18"/>
      <c r="C34" s="188"/>
      <c r="D34" s="189"/>
      <c r="E34" s="189"/>
      <c r="F34" s="189"/>
      <c r="G34" s="189"/>
      <c r="H34" s="189"/>
      <c r="I34" s="189"/>
      <c r="J34" s="189"/>
      <c r="K34" s="20"/>
      <c r="L34" s="18"/>
      <c r="M34" s="18"/>
      <c r="N34" s="18"/>
      <c r="O34" s="18"/>
      <c r="P34" s="18"/>
      <c r="Q34" s="18"/>
      <c r="R34" s="18"/>
      <c r="S34" s="18"/>
      <c r="T34" s="18"/>
      <c r="U34" s="18"/>
      <c r="V34" s="18"/>
      <c r="W34" s="18"/>
      <c r="X34" s="21"/>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row>
    <row r="35" spans="1:418" s="26" customFormat="1" ht="45" hidden="1" customHeight="1">
      <c r="A35" s="18"/>
      <c r="B35" s="18"/>
      <c r="C35" s="190"/>
      <c r="D35" s="191"/>
      <c r="E35" s="191"/>
      <c r="F35" s="191"/>
      <c r="G35" s="191"/>
      <c r="H35" s="191"/>
      <c r="I35" s="191"/>
      <c r="J35" s="191"/>
      <c r="K35" s="20"/>
      <c r="L35" s="18"/>
      <c r="M35" s="18"/>
      <c r="N35" s="18"/>
      <c r="O35" s="18"/>
      <c r="P35" s="18"/>
      <c r="Q35" s="18"/>
      <c r="R35" s="18"/>
      <c r="S35" s="18"/>
      <c r="T35" s="18"/>
      <c r="U35" s="18"/>
      <c r="V35" s="18"/>
      <c r="W35" s="18"/>
      <c r="X35" s="21"/>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row>
    <row r="36" spans="1:418" s="26" customFormat="1" ht="14.5" hidden="1" customHeight="1">
      <c r="A36" s="18"/>
      <c r="B36" s="18"/>
      <c r="C36" s="20"/>
      <c r="D36" s="51"/>
      <c r="E36" s="51"/>
      <c r="F36" s="51"/>
      <c r="G36" s="51"/>
      <c r="H36" s="51"/>
      <c r="I36" s="51"/>
      <c r="J36" s="51"/>
      <c r="K36" s="20"/>
      <c r="L36" s="18"/>
      <c r="M36" s="18"/>
      <c r="N36" s="18"/>
      <c r="O36" s="18"/>
      <c r="P36" s="18"/>
      <c r="Q36" s="18"/>
      <c r="R36" s="18"/>
      <c r="S36" s="18"/>
      <c r="T36" s="18"/>
      <c r="U36" s="18"/>
      <c r="V36" s="18"/>
      <c r="W36" s="18"/>
      <c r="X36" s="21"/>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row>
    <row r="37" spans="1:418" s="26" customFormat="1" ht="14" hidden="1">
      <c r="A37" s="18"/>
      <c r="B37" s="18"/>
      <c r="C37" s="20"/>
      <c r="D37" s="51"/>
      <c r="E37" s="51"/>
      <c r="F37" s="51"/>
      <c r="G37" s="51"/>
      <c r="H37" s="51"/>
      <c r="I37" s="51"/>
      <c r="J37" s="51"/>
      <c r="K37" s="20"/>
      <c r="L37" s="18"/>
      <c r="M37" s="18"/>
      <c r="N37" s="18"/>
      <c r="O37" s="18"/>
      <c r="P37" s="18"/>
      <c r="Q37" s="18"/>
      <c r="R37" s="18"/>
      <c r="S37" s="18"/>
      <c r="T37" s="18"/>
      <c r="U37" s="18"/>
      <c r="V37" s="18"/>
      <c r="W37" s="18"/>
      <c r="X37" s="21"/>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row>
    <row r="38" spans="1:418" s="26" customFormat="1" ht="14" hidden="1">
      <c r="A38" s="18"/>
      <c r="B38" s="18"/>
      <c r="C38" s="20"/>
      <c r="D38" s="51"/>
      <c r="E38" s="51"/>
      <c r="F38" s="51"/>
      <c r="G38" s="51"/>
      <c r="H38" s="51"/>
      <c r="I38" s="51"/>
      <c r="J38" s="51"/>
      <c r="K38" s="20"/>
      <c r="L38" s="18"/>
      <c r="M38" s="18"/>
      <c r="N38" s="18"/>
      <c r="O38" s="18"/>
      <c r="P38" s="18"/>
      <c r="Q38" s="18"/>
      <c r="R38" s="18"/>
      <c r="S38" s="18"/>
      <c r="T38" s="18"/>
      <c r="U38" s="18"/>
      <c r="V38" s="18"/>
      <c r="W38" s="18"/>
      <c r="X38" s="21"/>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row>
    <row r="39" spans="1:418" s="26" customFormat="1" ht="14" hidden="1">
      <c r="A39" s="18"/>
      <c r="B39" s="18"/>
      <c r="C39" s="20"/>
      <c r="D39" s="51"/>
      <c r="E39" s="51"/>
      <c r="F39" s="51"/>
      <c r="G39" s="51"/>
      <c r="H39" s="51"/>
      <c r="I39" s="51"/>
      <c r="J39" s="51"/>
      <c r="K39" s="20"/>
      <c r="L39" s="18"/>
      <c r="M39" s="18"/>
      <c r="N39" s="18"/>
      <c r="O39" s="18"/>
      <c r="P39" s="18"/>
      <c r="Q39" s="18"/>
      <c r="R39" s="18"/>
      <c r="S39" s="18"/>
      <c r="T39" s="18"/>
      <c r="U39" s="18"/>
      <c r="V39" s="18"/>
      <c r="W39" s="18"/>
      <c r="X39" s="21"/>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row>
    <row r="40" spans="1:418" s="26" customFormat="1" ht="14" hidden="1">
      <c r="A40" s="18"/>
      <c r="B40" s="18"/>
      <c r="C40" s="20"/>
      <c r="D40" s="51"/>
      <c r="E40" s="51"/>
      <c r="F40" s="51"/>
      <c r="G40" s="51"/>
      <c r="H40" s="51"/>
      <c r="I40" s="51"/>
      <c r="J40" s="51"/>
      <c r="K40" s="20"/>
      <c r="L40" s="18"/>
      <c r="M40" s="18"/>
      <c r="N40" s="18"/>
      <c r="O40" s="18"/>
      <c r="P40" s="18"/>
      <c r="Q40" s="18"/>
      <c r="R40" s="18"/>
      <c r="S40" s="18"/>
      <c r="T40" s="18"/>
      <c r="U40" s="18"/>
      <c r="V40" s="18"/>
      <c r="W40" s="18"/>
      <c r="X40" s="21"/>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row>
    <row r="41" spans="1:418" s="26" customFormat="1" ht="14" hidden="1">
      <c r="A41" s="18"/>
      <c r="B41" s="18"/>
      <c r="C41" s="20"/>
      <c r="D41" s="51"/>
      <c r="E41" s="51"/>
      <c r="F41" s="51"/>
      <c r="G41" s="51"/>
      <c r="H41" s="51"/>
      <c r="I41" s="51"/>
      <c r="J41" s="51"/>
      <c r="K41" s="20"/>
      <c r="L41" s="18"/>
      <c r="M41" s="18"/>
      <c r="N41" s="18"/>
      <c r="O41" s="18"/>
      <c r="P41" s="18"/>
      <c r="Q41" s="18"/>
      <c r="R41" s="18"/>
      <c r="S41" s="18"/>
      <c r="T41" s="18"/>
      <c r="U41" s="18"/>
      <c r="V41" s="18"/>
      <c r="W41" s="18"/>
      <c r="X41" s="21"/>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8"/>
      <c r="JS41" s="18"/>
      <c r="JT41" s="18"/>
      <c r="JU41" s="18"/>
      <c r="JV41" s="18"/>
      <c r="JW41" s="18"/>
      <c r="JX41" s="18"/>
      <c r="JY41" s="18"/>
      <c r="JZ41" s="18"/>
      <c r="KA41" s="18"/>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8"/>
      <c r="KZ41" s="18"/>
      <c r="LA41" s="18"/>
      <c r="LB41" s="18"/>
      <c r="LC41" s="18"/>
      <c r="LD41" s="18"/>
      <c r="LE41" s="18"/>
      <c r="LF41" s="18"/>
      <c r="LG41" s="18"/>
      <c r="LH41" s="18"/>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8"/>
      <c r="MG41" s="18"/>
      <c r="MH41" s="18"/>
      <c r="MI41" s="18"/>
      <c r="MJ41" s="18"/>
      <c r="MK41" s="18"/>
      <c r="ML41" s="18"/>
      <c r="MM41" s="18"/>
      <c r="MN41" s="18"/>
      <c r="MO41" s="18"/>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8"/>
      <c r="NN41" s="18"/>
      <c r="NO41" s="18"/>
      <c r="NP41" s="18"/>
      <c r="NQ41" s="18"/>
      <c r="NR41" s="18"/>
      <c r="NS41" s="18"/>
      <c r="NT41" s="18"/>
      <c r="NU41" s="18"/>
      <c r="NV41" s="18"/>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8"/>
      <c r="OU41" s="18"/>
      <c r="OV41" s="18"/>
      <c r="OW41" s="18"/>
      <c r="OX41" s="18"/>
      <c r="OY41" s="18"/>
      <c r="OZ41" s="18"/>
      <c r="PA41" s="18"/>
      <c r="PB41" s="18"/>
    </row>
    <row r="42" spans="1:418" s="26" customFormat="1" ht="14" hidden="1">
      <c r="A42" s="18"/>
      <c r="B42" s="18"/>
      <c r="C42" s="20"/>
      <c r="D42" s="51"/>
      <c r="E42" s="51"/>
      <c r="F42" s="51"/>
      <c r="G42" s="51"/>
      <c r="H42" s="51"/>
      <c r="I42" s="51"/>
      <c r="J42" s="51"/>
      <c r="K42" s="20"/>
      <c r="L42" s="18"/>
      <c r="M42" s="18"/>
      <c r="N42" s="18"/>
      <c r="O42" s="18"/>
      <c r="P42" s="18"/>
      <c r="Q42" s="18"/>
      <c r="R42" s="18"/>
      <c r="S42" s="18"/>
      <c r="T42" s="18"/>
      <c r="U42" s="18"/>
      <c r="V42" s="18"/>
      <c r="W42" s="18"/>
      <c r="X42" s="21"/>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row>
    <row r="43" spans="1:418" s="26" customFormat="1" ht="14" hidden="1">
      <c r="A43" s="18"/>
      <c r="B43" s="18"/>
      <c r="C43" s="20"/>
      <c r="D43" s="51"/>
      <c r="E43" s="51"/>
      <c r="F43" s="51"/>
      <c r="G43" s="51"/>
      <c r="H43" s="51"/>
      <c r="I43" s="51"/>
      <c r="J43" s="51"/>
      <c r="K43" s="20"/>
      <c r="L43" s="18"/>
      <c r="M43" s="18"/>
      <c r="N43" s="18"/>
      <c r="O43" s="18"/>
      <c r="P43" s="18"/>
      <c r="Q43" s="18"/>
      <c r="R43" s="18"/>
      <c r="S43" s="18"/>
      <c r="T43" s="18"/>
      <c r="U43" s="18"/>
      <c r="V43" s="18"/>
      <c r="W43" s="18"/>
      <c r="X43" s="21"/>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row>
    <row r="44" spans="1:418" s="26" customFormat="1" ht="14" hidden="1">
      <c r="A44" s="18"/>
      <c r="B44" s="18"/>
      <c r="C44" s="20"/>
      <c r="D44" s="51"/>
      <c r="E44" s="51"/>
      <c r="F44" s="51"/>
      <c r="G44" s="51"/>
      <c r="H44" s="51"/>
      <c r="I44" s="51"/>
      <c r="J44" s="51"/>
      <c r="K44" s="20"/>
      <c r="L44" s="18"/>
      <c r="M44" s="18"/>
      <c r="N44" s="18"/>
      <c r="O44" s="18"/>
      <c r="P44" s="18"/>
      <c r="Q44" s="18"/>
      <c r="R44" s="18"/>
      <c r="S44" s="18"/>
      <c r="T44" s="18"/>
      <c r="U44" s="18"/>
      <c r="V44" s="18"/>
      <c r="W44" s="18"/>
      <c r="X44" s="21"/>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row>
    <row r="45" spans="1:418" s="26" customFormat="1" ht="14" hidden="1">
      <c r="A45" s="18"/>
      <c r="B45" s="18"/>
      <c r="C45" s="20"/>
      <c r="D45" s="51"/>
      <c r="E45" s="51"/>
      <c r="F45" s="51"/>
      <c r="G45" s="51"/>
      <c r="H45" s="51"/>
      <c r="I45" s="51"/>
      <c r="J45" s="51"/>
      <c r="K45" s="20"/>
      <c r="L45" s="18"/>
      <c r="M45" s="18"/>
      <c r="N45" s="18"/>
      <c r="O45" s="18"/>
      <c r="P45" s="18"/>
      <c r="Q45" s="18"/>
      <c r="R45" s="18"/>
      <c r="S45" s="18"/>
      <c r="T45" s="18"/>
      <c r="U45" s="18"/>
      <c r="V45" s="18"/>
      <c r="W45" s="18"/>
      <c r="X45" s="21"/>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row>
    <row r="46" spans="1:418" s="26" customFormat="1" ht="14" hidden="1">
      <c r="A46" s="18"/>
      <c r="B46" s="18"/>
      <c r="C46" s="20"/>
      <c r="D46" s="51"/>
      <c r="E46" s="51"/>
      <c r="F46" s="51"/>
      <c r="G46" s="51"/>
      <c r="H46" s="51"/>
      <c r="I46" s="51"/>
      <c r="J46" s="51"/>
      <c r="K46" s="18"/>
      <c r="L46" s="18"/>
      <c r="M46" s="18"/>
      <c r="N46" s="18"/>
      <c r="O46" s="18"/>
      <c r="P46" s="18"/>
      <c r="Q46" s="18"/>
      <c r="R46" s="18"/>
      <c r="S46" s="18"/>
      <c r="T46" s="18"/>
      <c r="U46" s="18"/>
      <c r="V46" s="18"/>
      <c r="W46" s="18"/>
      <c r="X46" s="21"/>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row>
    <row r="47" spans="1:418" s="26" customFormat="1" ht="14" hidden="1">
      <c r="A47" s="18"/>
      <c r="B47" s="18"/>
      <c r="C47" s="20"/>
      <c r="D47" s="20"/>
      <c r="E47" s="20"/>
      <c r="F47" s="20"/>
      <c r="G47" s="20"/>
      <c r="H47" s="20"/>
      <c r="I47" s="20"/>
      <c r="J47" s="20"/>
      <c r="K47" s="20"/>
      <c r="L47" s="18"/>
      <c r="M47" s="18"/>
      <c r="N47" s="18"/>
      <c r="O47" s="18"/>
      <c r="P47" s="18"/>
      <c r="Q47" s="18"/>
      <c r="R47" s="18"/>
      <c r="S47" s="18"/>
      <c r="T47" s="18"/>
      <c r="U47" s="18"/>
      <c r="V47" s="18"/>
      <c r="W47" s="18"/>
      <c r="X47" s="21"/>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row>
    <row r="48" spans="1:418" s="26" customFormat="1" ht="14" hidden="1">
      <c r="A48" s="18"/>
      <c r="B48" s="18"/>
      <c r="C48" s="18"/>
      <c r="D48" s="18"/>
      <c r="E48" s="18"/>
      <c r="F48" s="18"/>
      <c r="G48" s="20"/>
      <c r="H48" s="20"/>
      <c r="I48" s="20"/>
      <c r="J48" s="20"/>
      <c r="K48" s="20"/>
      <c r="L48" s="18"/>
      <c r="M48" s="18"/>
      <c r="N48" s="18"/>
      <c r="O48" s="18"/>
      <c r="P48" s="18"/>
      <c r="Q48" s="18"/>
      <c r="R48" s="18"/>
      <c r="S48" s="18"/>
      <c r="T48" s="18"/>
      <c r="U48" s="18"/>
      <c r="V48" s="18"/>
      <c r="W48" s="18"/>
      <c r="X48" s="21"/>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c r="OE48" s="18"/>
      <c r="OF48" s="18"/>
      <c r="OG48" s="18"/>
      <c r="OH48" s="18"/>
      <c r="OI48" s="18"/>
      <c r="OJ48" s="18"/>
      <c r="OK48" s="18"/>
      <c r="OL48" s="18"/>
      <c r="OM48" s="18"/>
      <c r="ON48" s="18"/>
      <c r="OO48" s="18"/>
      <c r="OP48" s="18"/>
      <c r="OQ48" s="18"/>
      <c r="OR48" s="18"/>
      <c r="OS48" s="18"/>
      <c r="OT48" s="18"/>
      <c r="OU48" s="18"/>
      <c r="OV48" s="18"/>
      <c r="OW48" s="18"/>
      <c r="OX48" s="18"/>
      <c r="OY48" s="18"/>
      <c r="OZ48" s="18"/>
      <c r="PA48" s="18"/>
      <c r="PB48" s="18"/>
    </row>
    <row r="49" spans="1:418" s="26" customFormat="1" ht="14" hidden="1">
      <c r="A49" s="18"/>
      <c r="B49" s="18"/>
      <c r="C49" s="20"/>
      <c r="D49" s="20"/>
      <c r="E49" s="20"/>
      <c r="F49" s="20"/>
      <c r="G49" s="20"/>
      <c r="H49" s="20"/>
      <c r="I49" s="20"/>
      <c r="J49" s="20"/>
      <c r="K49" s="20"/>
      <c r="L49" s="18"/>
      <c r="M49" s="18"/>
      <c r="N49" s="18"/>
      <c r="O49" s="18"/>
      <c r="P49" s="18"/>
      <c r="Q49" s="18"/>
      <c r="R49" s="18"/>
      <c r="S49" s="18"/>
      <c r="T49" s="18"/>
      <c r="U49" s="18"/>
      <c r="V49" s="18"/>
      <c r="W49" s="18"/>
      <c r="X49" s="21"/>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row>
    <row r="50" spans="1:418" s="26" customFormat="1" ht="14" hidden="1">
      <c r="A50" s="18"/>
      <c r="B50" s="18"/>
      <c r="C50" s="20"/>
      <c r="D50" s="20"/>
      <c r="E50" s="20"/>
      <c r="F50" s="20"/>
      <c r="G50" s="20"/>
      <c r="H50" s="20"/>
      <c r="I50" s="20"/>
      <c r="J50" s="20"/>
      <c r="K50" s="20"/>
      <c r="L50" s="18"/>
      <c r="M50" s="18"/>
      <c r="N50" s="18"/>
      <c r="O50" s="18"/>
      <c r="P50" s="18"/>
      <c r="Q50" s="18"/>
      <c r="R50" s="18"/>
      <c r="S50" s="18"/>
      <c r="T50" s="18"/>
      <c r="U50" s="18"/>
      <c r="V50" s="18"/>
      <c r="W50" s="18"/>
      <c r="X50" s="21"/>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row>
    <row r="51" spans="1:418" s="26" customFormat="1" ht="14" hidden="1">
      <c r="A51" s="18"/>
      <c r="B51" s="18"/>
      <c r="C51" s="20"/>
      <c r="D51" s="20"/>
      <c r="E51" s="20"/>
      <c r="F51" s="20"/>
      <c r="G51" s="20"/>
      <c r="H51" s="20"/>
      <c r="I51" s="20"/>
      <c r="J51" s="20"/>
      <c r="K51" s="20"/>
      <c r="L51" s="18"/>
      <c r="M51" s="18"/>
      <c r="N51" s="18"/>
      <c r="O51" s="18"/>
      <c r="P51" s="18"/>
      <c r="Q51" s="18"/>
      <c r="R51" s="18"/>
      <c r="S51" s="18"/>
      <c r="T51" s="18"/>
      <c r="U51" s="18"/>
      <c r="V51" s="18"/>
      <c r="W51" s="18"/>
      <c r="X51" s="21"/>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row>
    <row r="52" spans="1:418" s="26" customFormat="1" ht="14" hidden="1">
      <c r="A52" s="18"/>
      <c r="B52" s="18"/>
      <c r="C52" s="20"/>
      <c r="D52" s="20"/>
      <c r="E52" s="20"/>
      <c r="F52" s="20"/>
      <c r="G52" s="20"/>
      <c r="H52" s="20"/>
      <c r="I52" s="20"/>
      <c r="J52" s="20"/>
      <c r="K52" s="20"/>
      <c r="L52" s="18"/>
      <c r="M52" s="18"/>
      <c r="N52" s="18"/>
      <c r="O52" s="18"/>
      <c r="P52" s="18"/>
      <c r="Q52" s="18"/>
      <c r="R52" s="18"/>
      <c r="S52" s="18"/>
      <c r="T52" s="18"/>
      <c r="U52" s="18"/>
      <c r="V52" s="18"/>
      <c r="W52" s="18"/>
      <c r="X52" s="21"/>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row>
    <row r="53" spans="1:418" s="26" customFormat="1" ht="14" hidden="1">
      <c r="A53" s="18"/>
      <c r="B53" s="18"/>
      <c r="C53" s="20"/>
      <c r="D53" s="20"/>
      <c r="E53" s="20"/>
      <c r="F53" s="20"/>
      <c r="G53" s="20"/>
      <c r="H53" s="20"/>
      <c r="I53" s="20"/>
      <c r="J53" s="20"/>
      <c r="K53" s="20"/>
      <c r="L53" s="18"/>
      <c r="M53" s="18"/>
      <c r="N53" s="18"/>
      <c r="O53" s="18"/>
      <c r="P53" s="18"/>
      <c r="Q53" s="18"/>
      <c r="R53" s="18"/>
      <c r="S53" s="18"/>
      <c r="T53" s="18"/>
      <c r="U53" s="18"/>
      <c r="V53" s="18"/>
      <c r="W53" s="18"/>
      <c r="X53" s="21"/>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row>
    <row r="54" spans="1:418" s="26" customFormat="1" hidden="1">
      <c r="A54" s="14"/>
      <c r="B54" s="14"/>
      <c r="C54" s="15"/>
      <c r="D54" s="15"/>
      <c r="E54" s="15"/>
      <c r="F54" s="15"/>
      <c r="G54" s="15"/>
      <c r="H54" s="15"/>
      <c r="I54" s="15"/>
      <c r="J54" s="15"/>
      <c r="K54" s="15"/>
      <c r="L54" s="14"/>
      <c r="M54" s="14"/>
      <c r="N54" s="14"/>
      <c r="O54" s="14"/>
      <c r="P54" s="18"/>
      <c r="Q54" s="18"/>
      <c r="R54" s="18"/>
      <c r="S54" s="18"/>
      <c r="T54" s="18"/>
      <c r="U54" s="18"/>
      <c r="V54" s="18"/>
      <c r="W54" s="18"/>
      <c r="X54" s="21"/>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row>
    <row r="55" spans="1:418" s="26" customFormat="1" hidden="1">
      <c r="A55" s="14"/>
      <c r="B55" s="14"/>
      <c r="C55" s="15"/>
      <c r="D55" s="15"/>
      <c r="E55" s="15"/>
      <c r="F55" s="15"/>
      <c r="G55" s="15"/>
      <c r="H55" s="15"/>
      <c r="I55" s="15"/>
      <c r="J55" s="15"/>
      <c r="K55" s="15"/>
      <c r="L55" s="14"/>
      <c r="M55" s="14"/>
      <c r="N55" s="14"/>
      <c r="O55" s="14"/>
      <c r="P55" s="18"/>
      <c r="Q55" s="18"/>
      <c r="R55" s="18"/>
      <c r="S55" s="18"/>
      <c r="T55" s="14"/>
      <c r="U55" s="14"/>
      <c r="V55" s="18"/>
      <c r="W55" s="18"/>
      <c r="X55" s="16"/>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row>
    <row r="56" spans="1:418"/>
    <row r="57" spans="1:418"/>
    <row r="58" spans="1:418" ht="16.5" customHeight="1"/>
    <row r="59" spans="1:418" ht="16.5" customHeight="1"/>
    <row r="60" spans="1:418" ht="16.5" customHeight="1"/>
    <row r="61" spans="1:418" ht="16.5" customHeight="1"/>
    <row r="62" spans="1:418" ht="16.5" customHeight="1"/>
    <row r="63" spans="1:418" ht="16.5" customHeight="1"/>
    <row r="64" spans="1:418" ht="16.5" customHeight="1"/>
  </sheetData>
  <sheetProtection selectLockedCells="1"/>
  <mergeCells count="19">
    <mergeCell ref="C35:J35"/>
    <mergeCell ref="C15:D15"/>
    <mergeCell ref="C17:D17"/>
    <mergeCell ref="C27:J27"/>
    <mergeCell ref="C28:J28"/>
    <mergeCell ref="C29:J29"/>
    <mergeCell ref="C30:L30"/>
    <mergeCell ref="C33:J33"/>
    <mergeCell ref="C34:J34"/>
    <mergeCell ref="H16:I16"/>
    <mergeCell ref="H17:I17"/>
    <mergeCell ref="C22:I22"/>
    <mergeCell ref="C23:I23"/>
    <mergeCell ref="C24:I24"/>
    <mergeCell ref="C6:D6"/>
    <mergeCell ref="N10:N11"/>
    <mergeCell ref="C12:D12"/>
    <mergeCell ref="C18:D18"/>
    <mergeCell ref="C16:D16"/>
  </mergeCells>
  <conditionalFormatting sqref="N9:Q10 N13:Q13">
    <cfRule type="expression" dxfId="17" priority="5">
      <formula>A10="yes"</formula>
    </cfRule>
    <cfRule type="expression" dxfId="16" priority="6" stopIfTrue="1">
      <formula>"d14=""yes"""</formula>
    </cfRule>
  </conditionalFormatting>
  <conditionalFormatting sqref="R9:R10">
    <cfRule type="expression" dxfId="15" priority="3">
      <formula>C10="yes"</formula>
    </cfRule>
    <cfRule type="expression" dxfId="14" priority="4" stopIfTrue="1">
      <formula>"d14=""yes"""</formula>
    </cfRule>
  </conditionalFormatting>
  <conditionalFormatting sqref="R13:S13">
    <cfRule type="expression" dxfId="13" priority="21">
      <formula>#REF!="yes"</formula>
    </cfRule>
    <cfRule type="expression" dxfId="12" priority="22" stopIfTrue="1">
      <formula>"d14=""yes"""</formula>
    </cfRule>
  </conditionalFormatting>
  <conditionalFormatting sqref="S9:S10">
    <cfRule type="expression" dxfId="11" priority="1">
      <formula>C10="yes"</formula>
    </cfRule>
    <cfRule type="expression" dxfId="10" priority="2" stopIfTrue="1">
      <formula>"d14=""yes"""</formula>
    </cfRule>
  </conditionalFormatting>
  <conditionalFormatting sqref="V10:V12">
    <cfRule type="expression" dxfId="9" priority="7">
      <formula>G10="yes"</formula>
    </cfRule>
    <cfRule type="expression" dxfId="8" priority="8" stopIfTrue="1">
      <formula>"d14=""yes"""</formula>
    </cfRule>
  </conditionalFormatting>
  <dataValidations count="6">
    <dataValidation type="list" allowBlank="1" showInputMessage="1" showErrorMessage="1" sqref="F15" xr:uid="{29709163-5679-4047-9200-17DAF42FC61E}">
      <formula1>$X$6:$X$10</formula1>
    </dataValidation>
    <dataValidation type="list" allowBlank="1" showInputMessage="1" showErrorMessage="1" sqref="D12" xr:uid="{61ACCC68-61C4-44BD-9354-62E668F4335C}">
      <formula1>$X$8:$X$14</formula1>
    </dataValidation>
    <dataValidation type="list" allowBlank="1" showInputMessage="1" showErrorMessage="1" sqref="U17:U20" xr:uid="{0DECAAF1-2612-4970-B1C8-6300C37CBD81}">
      <formula1>"65, 67, 70"</formula1>
    </dataValidation>
    <dataValidation type="list" allowBlank="1" showInputMessage="1" showErrorMessage="1" sqref="U15" xr:uid="{4FBFD05A-5222-497A-91A6-8050E2AE9974}">
      <formula1>"10, 20"</formula1>
    </dataValidation>
    <dataValidation type="list" allowBlank="1" showInputMessage="1" showErrorMessage="1" sqref="U2" xr:uid="{402253D3-6ADB-42B0-93F1-1D6D861777D0}">
      <formula1>"Corporate, Business"</formula1>
    </dataValidation>
    <dataValidation type="list" allowBlank="1" showInputMessage="1" showErrorMessage="1" sqref="D10" xr:uid="{4539C2EA-3DBA-47A0-A4B8-8561FC70E064}">
      <formula1>$AA$9:$AA$10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CA0600-E246-4BB6-9BF8-8551C5FFE940}">
          <x14:formula1>
            <xm:f>Checklist!$B$4:$B$9</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4FD6-9374-4467-AC0E-33EE20A750FD}">
  <dimension ref="A1:PB64"/>
  <sheetViews>
    <sheetView showGridLines="0" zoomScale="80" zoomScaleNormal="80" workbookViewId="0">
      <selection activeCell="K17" sqref="K17"/>
    </sheetView>
  </sheetViews>
  <sheetFormatPr defaultColWidth="0" defaultRowHeight="16.5" customHeight="1" zeroHeight="1"/>
  <cols>
    <col min="1" max="1" width="6.54296875" style="14" customWidth="1"/>
    <col min="2" max="2" width="4" style="14" customWidth="1"/>
    <col min="3" max="3" width="64.1796875" style="15" customWidth="1"/>
    <col min="4" max="4" width="40.54296875" style="15" customWidth="1"/>
    <col min="5" max="5" width="1.54296875" style="15" customWidth="1"/>
    <col min="6" max="6" width="4.1796875" style="15" customWidth="1"/>
    <col min="7" max="7" width="3.26953125" style="15" customWidth="1"/>
    <col min="8" max="8" width="49.453125" style="15" customWidth="1"/>
    <col min="9" max="9" width="20.81640625" style="15" customWidth="1"/>
    <col min="10" max="10" width="4" style="15" customWidth="1"/>
    <col min="11" max="11" width="43.453125" style="15" customWidth="1"/>
    <col min="12" max="13" width="15.453125" style="14" customWidth="1"/>
    <col min="14" max="15" width="4.453125" style="14" customWidth="1"/>
    <col min="16" max="19" width="4.453125" style="14" hidden="1" customWidth="1"/>
    <col min="20" max="20" width="28.54296875" style="14" hidden="1" customWidth="1"/>
    <col min="21" max="21" width="16.26953125" style="14" hidden="1" customWidth="1"/>
    <col min="22" max="22" width="9.453125" style="14" hidden="1" customWidth="1"/>
    <col min="23" max="23" width="42.1796875" style="14" hidden="1" customWidth="1"/>
    <col min="24" max="24" width="16.54296875" style="16" hidden="1" customWidth="1"/>
    <col min="25" max="26" width="4.453125" style="14" hidden="1" customWidth="1"/>
    <col min="27" max="27" width="12.1796875" style="14" hidden="1" customWidth="1"/>
    <col min="28" max="28" width="6.453125" style="14" hidden="1" customWidth="1"/>
    <col min="29" max="29" width="10.7265625" style="14" hidden="1" customWidth="1"/>
    <col min="30" max="30" width="14.7265625" style="14" hidden="1" customWidth="1"/>
    <col min="31" max="31" width="11.81640625" style="14" hidden="1" customWidth="1"/>
    <col min="32" max="32" width="4.453125" style="14" hidden="1" customWidth="1"/>
    <col min="33" max="33" width="14.7265625" style="14" hidden="1" customWidth="1"/>
    <col min="34" max="34" width="10.26953125" style="14" hidden="1" customWidth="1"/>
    <col min="35" max="65" width="4.453125" style="14" hidden="1" customWidth="1"/>
    <col min="66" max="418" width="0" style="14" hidden="1" customWidth="1"/>
    <col min="419" max="16384" width="4.453125" style="17" hidden="1"/>
  </cols>
  <sheetData>
    <row r="1" spans="1:418" s="18" customFormat="1" ht="37.5" customHeight="1">
      <c r="B1" s="19"/>
      <c r="C1" s="58" t="str">
        <f>Variables!B5</f>
        <v>Qantas Group Super Plan</v>
      </c>
      <c r="D1" s="20"/>
      <c r="E1" s="20"/>
      <c r="F1" s="20"/>
      <c r="G1" s="20"/>
      <c r="I1" s="20"/>
      <c r="J1" s="20"/>
      <c r="K1" s="20"/>
    </row>
    <row r="2" spans="1:418" s="18" customFormat="1" ht="22.5">
      <c r="C2" s="182" t="s">
        <v>163</v>
      </c>
      <c r="D2" s="180"/>
      <c r="E2" s="20"/>
      <c r="F2" s="20"/>
      <c r="G2" s="20"/>
      <c r="J2" s="20"/>
      <c r="K2" s="23" t="s">
        <v>0</v>
      </c>
    </row>
    <row r="3" spans="1:418" s="18" customFormat="1" ht="16.5" customHeight="1">
      <c r="C3" s="22" t="s">
        <v>162</v>
      </c>
      <c r="D3" s="180"/>
      <c r="E3" s="20"/>
      <c r="F3" s="20"/>
      <c r="G3" s="20"/>
      <c r="J3" s="20"/>
      <c r="K3" s="23"/>
    </row>
    <row r="4" spans="1:418" s="18" customFormat="1" ht="14">
      <c r="C4" s="24"/>
      <c r="D4" s="20"/>
      <c r="E4" s="20"/>
      <c r="F4" s="20"/>
      <c r="G4" s="20"/>
      <c r="H4" s="20"/>
      <c r="I4" s="20"/>
      <c r="J4" s="20"/>
      <c r="K4" s="20"/>
    </row>
    <row r="5" spans="1:418" s="26" customFormat="1" ht="12" customHeight="1">
      <c r="A5" s="18"/>
      <c r="B5" s="62"/>
      <c r="C5" s="63"/>
      <c r="D5" s="64"/>
      <c r="E5" s="64"/>
      <c r="F5" s="64"/>
      <c r="G5" s="20"/>
      <c r="H5" s="25"/>
      <c r="I5" s="20"/>
      <c r="J5" s="20"/>
      <c r="K5" s="25"/>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row>
    <row r="6" spans="1:418" s="26" customFormat="1" ht="30" customHeight="1">
      <c r="A6" s="18"/>
      <c r="B6" s="62"/>
      <c r="C6" s="61" t="s">
        <v>1</v>
      </c>
      <c r="D6" s="65"/>
      <c r="E6" s="64"/>
      <c r="F6" s="64"/>
      <c r="G6" s="60"/>
      <c r="H6" s="59" t="s">
        <v>2</v>
      </c>
      <c r="I6" s="60"/>
      <c r="J6" s="60"/>
      <c r="K6" s="59" t="s">
        <v>3</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row>
    <row r="7" spans="1:418" s="26" customFormat="1" ht="30" customHeight="1" thickBot="1">
      <c r="A7" s="18"/>
      <c r="B7" s="62"/>
      <c r="C7" s="197" t="s">
        <v>4</v>
      </c>
      <c r="D7" s="198"/>
      <c r="E7" s="66"/>
      <c r="F7" s="66"/>
      <c r="G7" s="74"/>
      <c r="H7" s="74"/>
      <c r="I7" s="74"/>
      <c r="J7" s="74"/>
      <c r="K7" s="74"/>
      <c r="L7" s="75" t="s">
        <v>5</v>
      </c>
      <c r="M7" s="75" t="s">
        <v>6</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row>
    <row r="8" spans="1:418" s="26" customFormat="1" ht="30" customHeight="1" thickBot="1">
      <c r="A8" s="18"/>
      <c r="B8" s="62"/>
      <c r="C8" s="67" t="s">
        <v>7</v>
      </c>
      <c r="D8" s="108">
        <v>45745</v>
      </c>
      <c r="E8" s="109"/>
      <c r="F8" s="68"/>
      <c r="G8" s="74"/>
      <c r="H8" s="80"/>
      <c r="I8" s="81"/>
      <c r="J8" s="76"/>
      <c r="K8" s="80"/>
      <c r="L8" s="82"/>
      <c r="M8" s="181"/>
      <c r="N8" s="30"/>
      <c r="O8" s="30"/>
      <c r="P8" s="30"/>
      <c r="Q8" s="30"/>
      <c r="R8" s="30"/>
      <c r="S8" s="30"/>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row>
    <row r="9" spans="1:418" s="26" customFormat="1" ht="30" customHeight="1" thickBot="1">
      <c r="A9" s="18"/>
      <c r="B9" s="62"/>
      <c r="C9" s="67" t="s">
        <v>11</v>
      </c>
      <c r="D9" s="108">
        <v>25935</v>
      </c>
      <c r="E9" s="109"/>
      <c r="F9" s="68"/>
      <c r="G9" s="74"/>
      <c r="H9" s="80" t="str">
        <f>CONCATENATE("Additional Death Cover", IF(D15&gt;I9, " *",""))</f>
        <v>Additional Death Cover</v>
      </c>
      <c r="I9" s="81">
        <f>IF(OR(D10&lt;15,D10&gt;(Variables!B30-1)),0,IF(D15="",0,MIN(D15,Variables!B20)))</f>
        <v>10000</v>
      </c>
      <c r="J9" s="76"/>
      <c r="K9" s="80" t="s">
        <v>85</v>
      </c>
      <c r="L9" s="82">
        <f>M9/52</f>
        <v>0.30730769230769234</v>
      </c>
      <c r="M9" s="83">
        <f>IF(I9=0,0,VLOOKUP($D$10,'D&amp;TPD-Rates'!B:R,(IF(D14=Variables!E24, 2, IF(D14=Variables!E25, 6, IF(D14=Variables!E26, 10, 0))))+IF($D$11="Female",1,0), FALSE)*I9/10000)</f>
        <v>15.98</v>
      </c>
      <c r="N9" s="30"/>
      <c r="O9" s="30"/>
      <c r="P9" s="30"/>
      <c r="Q9" s="30"/>
      <c r="R9" s="30"/>
      <c r="S9" s="30"/>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row>
    <row r="10" spans="1:418" s="26" customFormat="1" ht="30" customHeight="1" thickBot="1">
      <c r="A10" s="18"/>
      <c r="B10" s="62"/>
      <c r="C10" s="67" t="str">
        <f>IF(D8=Variables!G15,"Age (as at 1 October 2024)","Age")</f>
        <v>Age (as at 1 October 2024)</v>
      </c>
      <c r="D10" s="171">
        <f>IF(OR(D8&lt;Variables!G15,D8="",D9=""),"",IF(D8=Variables!G15,DATEDIF(D9,Variables!G16,"y"),DATEDIF(D9,D8,"y")))</f>
        <v>53</v>
      </c>
      <c r="E10" s="111"/>
      <c r="F10" s="69"/>
      <c r="G10" s="74"/>
      <c r="H10" s="88" t="str">
        <f>CONCATENATE("Additional TPD Cover", IF(D16&gt;I10, " *",""))</f>
        <v>Additional TPD Cover</v>
      </c>
      <c r="I10" s="89">
        <f>IF(OR(D10&lt;15,D10&gt;(Variables!B31-1)),0,IF(D16="",0,MIN(D16,Variables!B21)))</f>
        <v>10000</v>
      </c>
      <c r="J10" s="76"/>
      <c r="K10" s="96" t="s">
        <v>28</v>
      </c>
      <c r="L10" s="95">
        <f>M10/52</f>
        <v>0.79173076923076924</v>
      </c>
      <c r="M10" s="93">
        <f>IF(I10=0,0,VLOOKUP($D$10,'D&amp;TPD-Rates'!B:R,(IF(D14=Variables!E24, 4, IF(D14=Variables!E25, 8, IF(D14=Variables!E26, 12,  0))))+IF($D$11="Female",1,0), FALSE)*I10/10000)</f>
        <v>41.17</v>
      </c>
      <c r="N10" s="34"/>
      <c r="O10" s="34"/>
      <c r="P10" s="34"/>
      <c r="Q10" s="34"/>
      <c r="R10" s="34"/>
      <c r="S10" s="34"/>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row>
    <row r="11" spans="1:418" s="26" customFormat="1" ht="30" customHeight="1" thickBot="1">
      <c r="A11" s="18"/>
      <c r="B11" s="62"/>
      <c r="C11" s="67" t="s">
        <v>18</v>
      </c>
      <c r="D11" s="112" t="s">
        <v>17</v>
      </c>
      <c r="E11" s="109"/>
      <c r="F11" s="69"/>
      <c r="G11" s="74"/>
      <c r="H11" s="135" t="str">
        <f>IF(OR(D15&gt;I9,D16&gt;I10),"* Additional cover limited by maximum cover levels","")</f>
        <v/>
      </c>
      <c r="I11" s="183"/>
      <c r="J11" s="76"/>
      <c r="K11" s="97" t="s">
        <v>161</v>
      </c>
      <c r="L11" s="98">
        <f>M11/52</f>
        <v>1.0990384615384616</v>
      </c>
      <c r="M11" s="99">
        <f>M10+M9</f>
        <v>57.150000000000006</v>
      </c>
      <c r="N11" s="195"/>
      <c r="O11" s="36"/>
      <c r="P11" s="36"/>
      <c r="Q11" s="36"/>
      <c r="R11" s="36"/>
      <c r="S11" s="36"/>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row>
    <row r="12" spans="1:418" s="26" customFormat="1" ht="30" customHeight="1">
      <c r="A12" s="18"/>
      <c r="B12" s="62"/>
      <c r="C12" s="67"/>
      <c r="D12" s="62"/>
      <c r="E12" s="64"/>
      <c r="F12" s="70"/>
      <c r="G12" s="74"/>
      <c r="H12" s="184"/>
      <c r="I12" s="184"/>
      <c r="J12" s="76"/>
      <c r="K12" s="74"/>
      <c r="L12" s="77"/>
      <c r="M12" s="77"/>
      <c r="N12" s="195"/>
      <c r="O12" s="36"/>
      <c r="P12" s="36"/>
      <c r="Q12" s="36"/>
      <c r="R12" s="36"/>
      <c r="S12" s="36"/>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row>
    <row r="13" spans="1:418" s="26" customFormat="1" ht="30" customHeight="1" thickBot="1">
      <c r="A13" s="18"/>
      <c r="B13" s="62"/>
      <c r="C13" s="200" t="s">
        <v>160</v>
      </c>
      <c r="D13" s="200"/>
      <c r="E13" s="64"/>
      <c r="F13" s="71"/>
      <c r="G13" s="74"/>
      <c r="H13" s="18"/>
      <c r="I13" s="18"/>
      <c r="J13" s="185"/>
      <c r="K13" s="18"/>
      <c r="L13" s="18"/>
      <c r="M13" s="18"/>
      <c r="N13" s="20"/>
      <c r="O13" s="20"/>
      <c r="P13" s="20"/>
      <c r="Q13" s="20"/>
      <c r="R13" s="20"/>
      <c r="S13" s="20"/>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row>
    <row r="14" spans="1:418" s="26" customFormat="1" ht="30" customHeight="1" thickBot="1">
      <c r="A14" s="18"/>
      <c r="B14" s="62"/>
      <c r="C14" s="67" t="s">
        <v>97</v>
      </c>
      <c r="D14" s="145" t="s">
        <v>130</v>
      </c>
      <c r="E14" s="109"/>
      <c r="F14" s="73"/>
      <c r="G14" s="78"/>
      <c r="H14" s="18"/>
      <c r="I14" s="18"/>
      <c r="J14" s="140"/>
      <c r="K14" s="139"/>
      <c r="L14" s="140"/>
      <c r="M14" s="140"/>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row>
    <row r="15" spans="1:418" s="26" customFormat="1" ht="30" customHeight="1" thickBot="1">
      <c r="A15" s="18"/>
      <c r="B15" s="62"/>
      <c r="C15" s="72" t="s">
        <v>19</v>
      </c>
      <c r="D15" s="113">
        <v>10000</v>
      </c>
      <c r="E15" s="114"/>
      <c r="F15" s="73"/>
      <c r="G15" s="78"/>
      <c r="H15" s="18"/>
      <c r="I15" s="18"/>
      <c r="J15" s="186"/>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row>
    <row r="16" spans="1:418" s="26" customFormat="1" ht="34.5" customHeight="1" thickBot="1">
      <c r="A16" s="18"/>
      <c r="B16" s="73"/>
      <c r="C16" s="72" t="s">
        <v>23</v>
      </c>
      <c r="D16" s="113">
        <v>10000</v>
      </c>
      <c r="E16" s="114"/>
      <c r="F16" s="73"/>
      <c r="G16" s="77"/>
      <c r="H16" s="18"/>
      <c r="I16" s="18"/>
      <c r="J16" s="186"/>
      <c r="K16" s="139"/>
      <c r="L16" s="140"/>
      <c r="M16" s="140"/>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row>
    <row r="17" spans="1:418" s="26" customFormat="1" ht="64" customHeight="1">
      <c r="A17" s="18"/>
      <c r="B17" s="73"/>
      <c r="C17" s="179" t="str">
        <f>IF(D16&gt;D15,"Additional TPD cover cannot be higher than Additional Death cover","")</f>
        <v/>
      </c>
      <c r="D17" s="162"/>
      <c r="E17" s="64"/>
      <c r="F17" s="73"/>
      <c r="G17" s="77"/>
      <c r="H17" s="201" t="s">
        <v>165</v>
      </c>
      <c r="I17" s="201"/>
      <c r="J17" s="186"/>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row>
    <row r="18" spans="1:418" s="26" customFormat="1" ht="34" customHeight="1">
      <c r="A18" s="18"/>
      <c r="B18" s="162"/>
      <c r="C18" s="202" t="str">
        <f>IF(D16&gt;0,CONCATENATE("From age 61, Additional TPD cover reduced annually by ",Variables!B26,"% of your insured benefit at age 60, until your ",Variables!B31,"th birthday when cover ceases. ", IF(D10&gt;60, CONCATENATE("If your Additional TPD cover commences when you are over the age of 60, the rate of reduction will be greater than ",Variables!B26,"%.", ""),"")),"")</f>
        <v xml:space="preserve">From age 61, Additional TPD cover reduced annually by 20% of your insured benefit at age 60, until your 65th birthday when cover ceases. </v>
      </c>
      <c r="D18" s="202"/>
      <c r="E18" s="162"/>
      <c r="F18" s="162"/>
      <c r="G18" s="76"/>
      <c r="H18" s="201" t="s">
        <v>93</v>
      </c>
      <c r="I18" s="201"/>
      <c r="J18" s="186"/>
      <c r="K18" s="139"/>
      <c r="L18" s="140"/>
      <c r="M18" s="140"/>
      <c r="N18" s="43"/>
      <c r="O18" s="43"/>
      <c r="P18" s="43"/>
      <c r="Q18" s="43"/>
      <c r="R18" s="43"/>
      <c r="S18" s="43"/>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row>
    <row r="19" spans="1:418" s="26" customFormat="1" ht="37" customHeight="1">
      <c r="A19" s="18"/>
      <c r="B19" s="162"/>
      <c r="C19" s="162"/>
      <c r="D19" s="162"/>
      <c r="E19" s="162"/>
      <c r="F19" s="162"/>
      <c r="G19" s="77"/>
      <c r="H19" s="196"/>
      <c r="I19" s="196"/>
      <c r="J19" s="186"/>
      <c r="K19" s="18"/>
      <c r="L19" s="18"/>
      <c r="M19" s="18"/>
      <c r="N19" s="142"/>
      <c r="O19" s="29"/>
      <c r="P19" s="29"/>
      <c r="Q19" s="29"/>
      <c r="R19" s="29"/>
      <c r="S19" s="29"/>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row>
    <row r="20" spans="1:418" s="18" customFormat="1" ht="44.15" customHeight="1">
      <c r="C20" s="20"/>
      <c r="D20" s="20"/>
      <c r="E20" s="20"/>
      <c r="F20" s="20"/>
      <c r="G20" s="77"/>
      <c r="J20" s="77"/>
      <c r="K20" s="74"/>
      <c r="L20" s="77"/>
      <c r="M20" s="77"/>
      <c r="N20" s="29"/>
      <c r="O20" s="29"/>
      <c r="P20" s="29"/>
      <c r="Q20" s="29"/>
      <c r="R20" s="29"/>
      <c r="S20" s="29"/>
    </row>
    <row r="21" spans="1:418" s="49" customFormat="1" ht="18.649999999999999" customHeight="1">
      <c r="A21" s="32"/>
      <c r="B21" s="18"/>
      <c r="C21" s="201"/>
      <c r="D21" s="201"/>
      <c r="E21" s="201"/>
      <c r="F21" s="201"/>
      <c r="G21" s="201"/>
      <c r="H21" s="201"/>
      <c r="I21" s="201"/>
      <c r="J21" s="51"/>
      <c r="K21" s="51"/>
      <c r="L21" s="51"/>
      <c r="M21" s="47"/>
      <c r="N21" s="32"/>
      <c r="O21" s="32"/>
      <c r="P21" s="32"/>
      <c r="Q21" s="32"/>
      <c r="R21" s="32"/>
      <c r="S21" s="32"/>
      <c r="T21" s="18"/>
      <c r="U21" s="18"/>
      <c r="V21" s="18"/>
      <c r="W21" s="18"/>
      <c r="X21" s="18"/>
      <c r="Y21" s="18"/>
      <c r="Z21" s="18"/>
      <c r="AA21" s="18"/>
      <c r="AB21" s="18"/>
      <c r="AC21" s="18"/>
      <c r="AD21" s="18"/>
      <c r="AE21" s="18"/>
      <c r="AF21" s="18"/>
      <c r="AG21" s="18"/>
      <c r="AH21" s="18"/>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row>
    <row r="22" spans="1:418" s="49" customFormat="1" ht="12.65" customHeight="1">
      <c r="A22" s="32"/>
      <c r="B22" s="18"/>
      <c r="C22" s="50"/>
      <c r="D22" s="51"/>
      <c r="E22" s="51"/>
      <c r="F22" s="51"/>
      <c r="G22" s="51"/>
      <c r="H22" s="51"/>
      <c r="I22" s="51"/>
      <c r="J22" s="51"/>
      <c r="K22" s="51"/>
      <c r="L22" s="51"/>
      <c r="M22" s="47"/>
      <c r="N22" s="32"/>
      <c r="O22" s="32"/>
      <c r="P22" s="32"/>
      <c r="Q22" s="32"/>
      <c r="R22" s="32"/>
      <c r="S22" s="32"/>
      <c r="T22" s="18"/>
      <c r="U22" s="18"/>
      <c r="V22" s="18"/>
      <c r="W22" s="18"/>
      <c r="X22" s="18"/>
      <c r="Y22" s="18"/>
      <c r="Z22" s="18"/>
      <c r="AA22" s="18"/>
      <c r="AB22" s="18"/>
      <c r="AC22" s="18"/>
      <c r="AD22" s="18"/>
      <c r="AE22" s="18"/>
      <c r="AF22" s="18"/>
      <c r="AG22" s="18"/>
      <c r="AH22" s="18"/>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row>
    <row r="23" spans="1:418" s="49" customFormat="1" ht="21" customHeight="1">
      <c r="A23" s="32"/>
      <c r="B23" s="18"/>
      <c r="C23" s="79" t="s">
        <v>42</v>
      </c>
      <c r="D23" s="51"/>
      <c r="E23" s="51"/>
      <c r="F23" s="51"/>
      <c r="G23" s="51"/>
      <c r="H23" s="51"/>
      <c r="I23" s="51"/>
      <c r="J23" s="51"/>
      <c r="K23" s="52"/>
      <c r="L23" s="52"/>
      <c r="M23" s="47"/>
      <c r="N23" s="32"/>
      <c r="O23" s="32"/>
      <c r="P23" s="32"/>
      <c r="Q23" s="32"/>
      <c r="R23" s="32"/>
      <c r="S23" s="32"/>
      <c r="T23" s="18"/>
      <c r="U23" s="18"/>
      <c r="V23" s="18"/>
      <c r="W23" s="18"/>
      <c r="X23" s="18"/>
      <c r="Y23" s="18"/>
      <c r="Z23" s="18"/>
      <c r="AA23" s="18"/>
      <c r="AB23" s="18"/>
      <c r="AC23" s="18"/>
      <c r="AD23" s="18"/>
      <c r="AE23" s="18"/>
      <c r="AF23" s="18"/>
      <c r="AG23" s="18"/>
      <c r="AH23" s="18"/>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row>
    <row r="24" spans="1:418" s="49" customFormat="1" ht="57" customHeight="1">
      <c r="A24" s="53"/>
      <c r="B24" s="32"/>
      <c r="C24" s="193" t="s">
        <v>156</v>
      </c>
      <c r="D24" s="193"/>
      <c r="E24" s="193"/>
      <c r="F24" s="193"/>
      <c r="G24" s="193"/>
      <c r="H24" s="193"/>
      <c r="I24" s="193"/>
      <c r="J24" s="193"/>
      <c r="K24" s="54"/>
      <c r="L24" s="54"/>
      <c r="M24" s="55"/>
      <c r="N24" s="53"/>
      <c r="O24" s="53"/>
      <c r="P24" s="32"/>
      <c r="Q24" s="32"/>
      <c r="R24" s="32"/>
      <c r="S24" s="32"/>
      <c r="T24" s="18"/>
      <c r="U24" s="18"/>
      <c r="V24" s="18"/>
      <c r="W24" s="18"/>
      <c r="X24" s="18"/>
      <c r="Y24" s="18"/>
      <c r="Z24" s="18"/>
      <c r="AA24" s="18"/>
      <c r="AB24" s="18"/>
      <c r="AC24" s="18"/>
      <c r="AD24" s="18"/>
      <c r="AE24" s="18"/>
      <c r="AF24" s="18"/>
      <c r="AG24" s="18"/>
      <c r="AH24" s="18"/>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row>
    <row r="25" spans="1:418" s="49" customFormat="1" ht="36" customHeight="1">
      <c r="A25" s="53"/>
      <c r="B25" s="32"/>
      <c r="C25" s="192" t="s">
        <v>43</v>
      </c>
      <c r="D25" s="189"/>
      <c r="E25" s="189"/>
      <c r="F25" s="189"/>
      <c r="G25" s="189"/>
      <c r="H25" s="189"/>
      <c r="I25" s="189"/>
      <c r="J25" s="189"/>
      <c r="K25" s="54"/>
      <c r="L25" s="54"/>
      <c r="M25" s="55"/>
      <c r="N25" s="53"/>
      <c r="O25" s="53"/>
      <c r="P25" s="32"/>
      <c r="Q25" s="32"/>
      <c r="R25" s="32"/>
      <c r="S25" s="32"/>
      <c r="T25" s="53"/>
      <c r="U25" s="53"/>
      <c r="V25" s="32"/>
      <c r="W25" s="32"/>
      <c r="X25" s="56"/>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row>
    <row r="26" spans="1:418" s="57" customFormat="1" ht="47.5" customHeight="1">
      <c r="A26" s="53"/>
      <c r="B26" s="53"/>
      <c r="C26" s="192" t="s">
        <v>44</v>
      </c>
      <c r="D26" s="189"/>
      <c r="E26" s="189"/>
      <c r="F26" s="189"/>
      <c r="G26" s="189"/>
      <c r="H26" s="189"/>
      <c r="I26" s="189"/>
      <c r="J26" s="189"/>
      <c r="K26" s="54"/>
      <c r="L26" s="54"/>
      <c r="M26" s="55"/>
      <c r="N26" s="53"/>
      <c r="O26" s="53"/>
      <c r="P26" s="53"/>
      <c r="Q26" s="53"/>
      <c r="R26" s="53"/>
      <c r="S26" s="53"/>
      <c r="T26" s="53"/>
      <c r="U26" s="53"/>
      <c r="V26" s="53"/>
      <c r="W26" s="53"/>
      <c r="X26" s="56"/>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c r="JE26" s="53"/>
      <c r="JF26" s="53"/>
      <c r="JG26" s="53"/>
      <c r="JH26" s="53"/>
      <c r="JI26" s="53"/>
      <c r="JJ26" s="53"/>
      <c r="JK26" s="53"/>
      <c r="JL26" s="53"/>
      <c r="JM26" s="53"/>
      <c r="JN26" s="53"/>
      <c r="JO26" s="53"/>
      <c r="JP26" s="53"/>
      <c r="JQ26" s="53"/>
      <c r="JR26" s="53"/>
      <c r="JS26" s="53"/>
      <c r="JT26" s="53"/>
      <c r="JU26" s="53"/>
      <c r="JV26" s="53"/>
      <c r="JW26" s="53"/>
      <c r="JX26" s="53"/>
      <c r="JY26" s="53"/>
      <c r="JZ26" s="53"/>
      <c r="KA26" s="53"/>
      <c r="KB26" s="53"/>
      <c r="KC26" s="53"/>
      <c r="KD26" s="53"/>
      <c r="KE26" s="53"/>
      <c r="KF26" s="53"/>
      <c r="KG26" s="53"/>
      <c r="KH26" s="53"/>
      <c r="KI26" s="53"/>
      <c r="KJ26" s="53"/>
      <c r="KK26" s="53"/>
      <c r="KL26" s="53"/>
      <c r="KM26" s="53"/>
      <c r="KN26" s="53"/>
      <c r="KO26" s="53"/>
      <c r="KP26" s="53"/>
      <c r="KQ26" s="53"/>
      <c r="KR26" s="53"/>
      <c r="KS26" s="53"/>
      <c r="KT26" s="53"/>
      <c r="KU26" s="53"/>
      <c r="KV26" s="53"/>
      <c r="KW26" s="53"/>
      <c r="KX26" s="53"/>
      <c r="KY26" s="53"/>
      <c r="KZ26" s="53"/>
      <c r="LA26" s="53"/>
      <c r="LB26" s="53"/>
      <c r="LC26" s="53"/>
      <c r="LD26" s="53"/>
      <c r="LE26" s="53"/>
      <c r="LF26" s="53"/>
      <c r="LG26" s="53"/>
      <c r="LH26" s="53"/>
      <c r="LI26" s="53"/>
      <c r="LJ26" s="53"/>
      <c r="LK26" s="53"/>
      <c r="LL26" s="53"/>
      <c r="LM26" s="53"/>
      <c r="LN26" s="53"/>
      <c r="LO26" s="53"/>
      <c r="LP26" s="53"/>
      <c r="LQ26" s="53"/>
      <c r="LR26" s="53"/>
      <c r="LS26" s="53"/>
      <c r="LT26" s="53"/>
      <c r="LU26" s="53"/>
      <c r="LV26" s="53"/>
      <c r="LW26" s="53"/>
      <c r="LX26" s="53"/>
      <c r="LY26" s="53"/>
      <c r="LZ26" s="53"/>
      <c r="MA26" s="53"/>
      <c r="MB26" s="53"/>
      <c r="MC26" s="53"/>
      <c r="MD26" s="53"/>
      <c r="ME26" s="53"/>
      <c r="MF26" s="53"/>
      <c r="MG26" s="53"/>
      <c r="MH26" s="53"/>
      <c r="MI26" s="53"/>
      <c r="MJ26" s="53"/>
      <c r="MK26" s="53"/>
      <c r="ML26" s="53"/>
      <c r="MM26" s="53"/>
      <c r="MN26" s="53"/>
      <c r="MO26" s="53"/>
      <c r="MP26" s="53"/>
      <c r="MQ26" s="53"/>
      <c r="MR26" s="53"/>
      <c r="MS26" s="53"/>
      <c r="MT26" s="53"/>
      <c r="MU26" s="53"/>
      <c r="MV26" s="53"/>
      <c r="MW26" s="53"/>
      <c r="MX26" s="53"/>
      <c r="MY26" s="53"/>
      <c r="MZ26" s="53"/>
      <c r="NA26" s="53"/>
      <c r="NB26" s="53"/>
      <c r="NC26" s="53"/>
      <c r="ND26" s="53"/>
      <c r="NE26" s="53"/>
      <c r="NF26" s="53"/>
      <c r="NG26" s="53"/>
      <c r="NH26" s="53"/>
      <c r="NI26" s="53"/>
      <c r="NJ26" s="53"/>
      <c r="NK26" s="53"/>
      <c r="NL26" s="53"/>
      <c r="NM26" s="53"/>
      <c r="NN26" s="53"/>
      <c r="NO26" s="53"/>
      <c r="NP26" s="53"/>
      <c r="NQ26" s="53"/>
      <c r="NR26" s="53"/>
      <c r="NS26" s="53"/>
      <c r="NT26" s="53"/>
      <c r="NU26" s="53"/>
      <c r="NV26" s="53"/>
      <c r="NW26" s="53"/>
      <c r="NX26" s="53"/>
      <c r="NY26" s="53"/>
      <c r="NZ26" s="53"/>
      <c r="OA26" s="53"/>
      <c r="OB26" s="53"/>
      <c r="OC26" s="53"/>
      <c r="OD26" s="53"/>
      <c r="OE26" s="53"/>
      <c r="OF26" s="53"/>
      <c r="OG26" s="53"/>
      <c r="OH26" s="53"/>
      <c r="OI26" s="53"/>
      <c r="OJ26" s="53"/>
      <c r="OK26" s="53"/>
      <c r="OL26" s="53"/>
      <c r="OM26" s="53"/>
      <c r="ON26" s="53"/>
      <c r="OO26" s="53"/>
      <c r="OP26" s="53"/>
      <c r="OQ26" s="53"/>
      <c r="OR26" s="53"/>
      <c r="OS26" s="53"/>
      <c r="OT26" s="53"/>
      <c r="OU26" s="53"/>
      <c r="OV26" s="53"/>
      <c r="OW26" s="53"/>
      <c r="OX26" s="53"/>
      <c r="OY26" s="53"/>
      <c r="OZ26" s="53"/>
      <c r="PA26" s="53"/>
      <c r="PB26" s="53"/>
    </row>
    <row r="27" spans="1:418" s="57" customFormat="1" ht="27.65" customHeight="1">
      <c r="A27" s="53"/>
      <c r="B27" s="53"/>
      <c r="C27" s="194" t="s">
        <v>45</v>
      </c>
      <c r="D27" s="194"/>
      <c r="E27" s="194"/>
      <c r="F27" s="194"/>
      <c r="G27" s="194"/>
      <c r="H27" s="194"/>
      <c r="I27" s="194"/>
      <c r="J27" s="194"/>
      <c r="K27" s="194"/>
      <c r="L27" s="194"/>
      <c r="M27" s="53"/>
      <c r="N27" s="53"/>
      <c r="O27" s="53"/>
      <c r="P27" s="53"/>
      <c r="Q27" s="53"/>
      <c r="R27" s="53"/>
      <c r="S27" s="53"/>
      <c r="T27" s="53"/>
      <c r="U27" s="53"/>
      <c r="V27" s="53"/>
      <c r="W27" s="53"/>
      <c r="X27" s="56"/>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53"/>
      <c r="KP27" s="53"/>
      <c r="KQ27" s="53"/>
      <c r="KR27" s="53"/>
      <c r="KS27" s="53"/>
      <c r="KT27" s="53"/>
      <c r="KU27" s="53"/>
      <c r="KV27" s="53"/>
      <c r="KW27" s="53"/>
      <c r="KX27" s="53"/>
      <c r="KY27" s="53"/>
      <c r="KZ27" s="53"/>
      <c r="LA27" s="53"/>
      <c r="LB27" s="53"/>
      <c r="LC27" s="53"/>
      <c r="LD27" s="53"/>
      <c r="LE27" s="53"/>
      <c r="LF27" s="53"/>
      <c r="LG27" s="53"/>
      <c r="LH27" s="53"/>
      <c r="LI27" s="53"/>
      <c r="LJ27" s="53"/>
      <c r="LK27" s="53"/>
      <c r="LL27" s="53"/>
      <c r="LM27" s="53"/>
      <c r="LN27" s="53"/>
      <c r="LO27" s="53"/>
      <c r="LP27" s="53"/>
      <c r="LQ27" s="53"/>
      <c r="LR27" s="53"/>
      <c r="LS27" s="53"/>
      <c r="LT27" s="53"/>
      <c r="LU27" s="53"/>
      <c r="LV27" s="53"/>
      <c r="LW27" s="53"/>
      <c r="LX27" s="53"/>
      <c r="LY27" s="53"/>
      <c r="LZ27" s="53"/>
      <c r="MA27" s="53"/>
      <c r="MB27" s="53"/>
      <c r="MC27" s="53"/>
      <c r="MD27" s="53"/>
      <c r="ME27" s="53"/>
      <c r="MF27" s="53"/>
      <c r="MG27" s="53"/>
      <c r="MH27" s="53"/>
      <c r="MI27" s="53"/>
      <c r="MJ27" s="53"/>
      <c r="MK27" s="53"/>
      <c r="ML27" s="53"/>
      <c r="MM27" s="53"/>
      <c r="MN27" s="53"/>
      <c r="MO27" s="53"/>
      <c r="MP27" s="53"/>
      <c r="MQ27" s="53"/>
      <c r="MR27" s="53"/>
      <c r="MS27" s="53"/>
      <c r="MT27" s="53"/>
      <c r="MU27" s="53"/>
      <c r="MV27" s="53"/>
      <c r="MW27" s="53"/>
      <c r="MX27" s="53"/>
      <c r="MY27" s="53"/>
      <c r="MZ27" s="53"/>
      <c r="NA27" s="53"/>
      <c r="NB27" s="53"/>
      <c r="NC27" s="53"/>
      <c r="ND27" s="53"/>
      <c r="NE27" s="53"/>
      <c r="NF27" s="53"/>
      <c r="NG27" s="53"/>
      <c r="NH27" s="53"/>
      <c r="NI27" s="53"/>
      <c r="NJ27" s="53"/>
      <c r="NK27" s="53"/>
      <c r="NL27" s="53"/>
      <c r="NM27" s="53"/>
      <c r="NN27" s="53"/>
      <c r="NO27" s="53"/>
      <c r="NP27" s="53"/>
      <c r="NQ27" s="53"/>
      <c r="NR27" s="53"/>
      <c r="NS27" s="53"/>
      <c r="NT27" s="53"/>
      <c r="NU27" s="53"/>
      <c r="NV27" s="53"/>
      <c r="NW27" s="53"/>
      <c r="NX27" s="53"/>
      <c r="NY27" s="53"/>
      <c r="NZ27" s="53"/>
      <c r="OA27" s="53"/>
      <c r="OB27" s="53"/>
      <c r="OC27" s="53"/>
      <c r="OD27" s="53"/>
      <c r="OE27" s="53"/>
      <c r="OF27" s="53"/>
      <c r="OG27" s="53"/>
      <c r="OH27" s="53"/>
      <c r="OI27" s="53"/>
      <c r="OJ27" s="53"/>
      <c r="OK27" s="53"/>
      <c r="OL27" s="53"/>
      <c r="OM27" s="53"/>
      <c r="ON27" s="53"/>
      <c r="OO27" s="53"/>
      <c r="OP27" s="53"/>
      <c r="OQ27" s="53"/>
      <c r="OR27" s="53"/>
      <c r="OS27" s="53"/>
      <c r="OT27" s="53"/>
      <c r="OU27" s="53"/>
      <c r="OV27" s="53"/>
      <c r="OW27" s="53"/>
      <c r="OX27" s="53"/>
      <c r="OY27" s="53"/>
      <c r="OZ27" s="53"/>
      <c r="PA27" s="53"/>
      <c r="PB27" s="53"/>
    </row>
    <row r="28" spans="1:418" s="57" customFormat="1" ht="18" customHeight="1">
      <c r="A28" s="53"/>
      <c r="B28" s="53"/>
      <c r="C28" s="173" t="s">
        <v>157</v>
      </c>
      <c r="D28" s="117"/>
      <c r="E28" s="117"/>
      <c r="F28" s="117"/>
      <c r="G28" s="117"/>
      <c r="H28" s="117"/>
      <c r="I28" s="117"/>
      <c r="J28" s="117"/>
      <c r="K28" s="117"/>
      <c r="L28" s="117"/>
      <c r="M28" s="53"/>
      <c r="N28" s="53"/>
      <c r="O28" s="53"/>
      <c r="P28" s="53"/>
      <c r="Q28" s="53"/>
      <c r="R28" s="53"/>
      <c r="S28" s="53"/>
      <c r="T28" s="53"/>
      <c r="U28" s="53"/>
      <c r="V28" s="53"/>
      <c r="W28" s="53"/>
      <c r="X28" s="56"/>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c r="KO28" s="53"/>
      <c r="KP28" s="53"/>
      <c r="KQ28" s="53"/>
      <c r="KR28" s="53"/>
      <c r="KS28" s="53"/>
      <c r="KT28" s="53"/>
      <c r="KU28" s="53"/>
      <c r="KV28" s="53"/>
      <c r="KW28" s="53"/>
      <c r="KX28" s="53"/>
      <c r="KY28" s="53"/>
      <c r="KZ28" s="53"/>
      <c r="LA28" s="53"/>
      <c r="LB28" s="53"/>
      <c r="LC28" s="53"/>
      <c r="LD28" s="53"/>
      <c r="LE28" s="53"/>
      <c r="LF28" s="53"/>
      <c r="LG28" s="53"/>
      <c r="LH28" s="53"/>
      <c r="LI28" s="53"/>
      <c r="LJ28" s="53"/>
      <c r="LK28" s="53"/>
      <c r="LL28" s="53"/>
      <c r="LM28" s="53"/>
      <c r="LN28" s="53"/>
      <c r="LO28" s="53"/>
      <c r="LP28" s="53"/>
      <c r="LQ28" s="53"/>
      <c r="LR28" s="53"/>
      <c r="LS28" s="53"/>
      <c r="LT28" s="53"/>
      <c r="LU28" s="53"/>
      <c r="LV28" s="53"/>
      <c r="LW28" s="53"/>
      <c r="LX28" s="53"/>
      <c r="LY28" s="53"/>
      <c r="LZ28" s="53"/>
      <c r="MA28" s="53"/>
      <c r="MB28" s="53"/>
      <c r="MC28" s="53"/>
      <c r="MD28" s="53"/>
      <c r="ME28" s="53"/>
      <c r="MF28" s="53"/>
      <c r="MG28" s="53"/>
      <c r="MH28" s="53"/>
      <c r="MI28" s="53"/>
      <c r="MJ28" s="53"/>
      <c r="MK28" s="53"/>
      <c r="ML28" s="53"/>
      <c r="MM28" s="53"/>
      <c r="MN28" s="53"/>
      <c r="MO28" s="53"/>
      <c r="MP28" s="53"/>
      <c r="MQ28" s="53"/>
      <c r="MR28" s="53"/>
      <c r="MS28" s="53"/>
      <c r="MT28" s="53"/>
      <c r="MU28" s="53"/>
      <c r="MV28" s="53"/>
      <c r="MW28" s="53"/>
      <c r="MX28" s="53"/>
      <c r="MY28" s="53"/>
      <c r="MZ28" s="53"/>
      <c r="NA28" s="53"/>
      <c r="NB28" s="53"/>
      <c r="NC28" s="53"/>
      <c r="ND28" s="53"/>
      <c r="NE28" s="53"/>
      <c r="NF28" s="53"/>
      <c r="NG28" s="53"/>
      <c r="NH28" s="53"/>
      <c r="NI28" s="53"/>
      <c r="NJ28" s="53"/>
      <c r="NK28" s="53"/>
      <c r="NL28" s="53"/>
      <c r="NM28" s="53"/>
      <c r="NN28" s="53"/>
      <c r="NO28" s="53"/>
      <c r="NP28" s="53"/>
      <c r="NQ28" s="53"/>
      <c r="NR28" s="53"/>
      <c r="NS28" s="53"/>
      <c r="NT28" s="53"/>
      <c r="NU28" s="53"/>
      <c r="NV28" s="53"/>
      <c r="NW28" s="53"/>
      <c r="NX28" s="53"/>
      <c r="NY28" s="53"/>
      <c r="NZ28" s="53"/>
      <c r="OA28" s="53"/>
      <c r="OB28" s="53"/>
      <c r="OC28" s="53"/>
      <c r="OD28" s="53"/>
      <c r="OE28" s="53"/>
      <c r="OF28" s="53"/>
      <c r="OG28" s="53"/>
      <c r="OH28" s="53"/>
      <c r="OI28" s="53"/>
      <c r="OJ28" s="53"/>
      <c r="OK28" s="53"/>
      <c r="OL28" s="53"/>
      <c r="OM28" s="53"/>
      <c r="ON28" s="53"/>
      <c r="OO28" s="53"/>
      <c r="OP28" s="53"/>
      <c r="OQ28" s="53"/>
      <c r="OR28" s="53"/>
      <c r="OS28" s="53"/>
      <c r="OT28" s="53"/>
      <c r="OU28" s="53"/>
      <c r="OV28" s="53"/>
      <c r="OW28" s="53"/>
      <c r="OX28" s="53"/>
      <c r="OY28" s="53"/>
      <c r="OZ28" s="53"/>
      <c r="PA28" s="53"/>
      <c r="PB28" s="53"/>
    </row>
    <row r="29" spans="1:418" s="57" customFormat="1" ht="18" customHeight="1">
      <c r="A29" s="18"/>
      <c r="B29" s="53"/>
      <c r="C29" s="55"/>
      <c r="D29" s="51"/>
      <c r="E29" s="51"/>
      <c r="F29" s="51"/>
      <c r="G29" s="51"/>
      <c r="H29" s="51"/>
      <c r="I29" s="51"/>
      <c r="J29" s="51"/>
      <c r="K29" s="20"/>
      <c r="L29" s="18"/>
      <c r="M29" s="18"/>
      <c r="N29" s="18"/>
      <c r="O29" s="18"/>
      <c r="P29" s="53"/>
      <c r="Q29" s="53"/>
      <c r="R29" s="53"/>
      <c r="S29" s="53"/>
      <c r="T29" s="53"/>
      <c r="U29" s="53"/>
      <c r="V29" s="53"/>
      <c r="W29" s="53"/>
      <c r="X29" s="56"/>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row>
    <row r="30" spans="1:418" s="57" customFormat="1" ht="18" hidden="1" customHeight="1">
      <c r="A30" s="18"/>
      <c r="B30" s="53"/>
      <c r="C30" s="188"/>
      <c r="D30" s="189"/>
      <c r="E30" s="189"/>
      <c r="F30" s="189"/>
      <c r="G30" s="189"/>
      <c r="H30" s="189"/>
      <c r="I30" s="189"/>
      <c r="J30" s="189"/>
      <c r="K30" s="20"/>
      <c r="L30" s="18"/>
      <c r="M30" s="18"/>
      <c r="N30" s="18"/>
      <c r="O30" s="18"/>
      <c r="P30" s="53"/>
      <c r="Q30" s="53"/>
      <c r="R30" s="53"/>
      <c r="S30" s="53"/>
      <c r="T30" s="18"/>
      <c r="U30" s="18"/>
      <c r="V30" s="53"/>
      <c r="W30" s="53"/>
      <c r="X30" s="21"/>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row>
    <row r="31" spans="1:418" s="26" customFormat="1" ht="14.5" hidden="1" customHeight="1">
      <c r="A31" s="18"/>
      <c r="B31" s="18"/>
      <c r="C31" s="188"/>
      <c r="D31" s="189"/>
      <c r="E31" s="189"/>
      <c r="F31" s="189"/>
      <c r="G31" s="189"/>
      <c r="H31" s="189"/>
      <c r="I31" s="189"/>
      <c r="J31" s="189"/>
      <c r="K31" s="20"/>
      <c r="L31" s="18"/>
      <c r="M31" s="18"/>
      <c r="N31" s="18"/>
      <c r="O31" s="18"/>
      <c r="P31" s="18"/>
      <c r="Q31" s="18"/>
      <c r="R31" s="18"/>
      <c r="S31" s="18"/>
      <c r="T31" s="18"/>
      <c r="U31" s="18"/>
      <c r="V31" s="18"/>
      <c r="W31" s="18"/>
      <c r="X31" s="21"/>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row>
    <row r="32" spans="1:418" s="26" customFormat="1" ht="45" hidden="1" customHeight="1">
      <c r="A32" s="18"/>
      <c r="B32" s="18"/>
      <c r="C32" s="190"/>
      <c r="D32" s="191"/>
      <c r="E32" s="191"/>
      <c r="F32" s="191"/>
      <c r="G32" s="191"/>
      <c r="H32" s="191"/>
      <c r="I32" s="191"/>
      <c r="J32" s="191"/>
      <c r="K32" s="20"/>
      <c r="L32" s="18"/>
      <c r="M32" s="18"/>
      <c r="N32" s="18"/>
      <c r="O32" s="18"/>
      <c r="P32" s="18"/>
      <c r="Q32" s="18"/>
      <c r="R32" s="18"/>
      <c r="S32" s="18"/>
      <c r="T32" s="18"/>
      <c r="U32" s="18"/>
      <c r="V32" s="18"/>
      <c r="W32" s="18"/>
      <c r="X32" s="21"/>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row>
    <row r="33" spans="1:418" s="26" customFormat="1" ht="14.5" hidden="1" customHeight="1">
      <c r="A33" s="18"/>
      <c r="B33" s="18"/>
      <c r="C33" s="20"/>
      <c r="D33" s="51"/>
      <c r="E33" s="51"/>
      <c r="F33" s="51"/>
      <c r="G33" s="51"/>
      <c r="H33" s="51"/>
      <c r="I33" s="51"/>
      <c r="J33" s="51"/>
      <c r="K33" s="20"/>
      <c r="L33" s="18"/>
      <c r="M33" s="18"/>
      <c r="N33" s="18"/>
      <c r="O33" s="18"/>
      <c r="P33" s="18"/>
      <c r="Q33" s="18"/>
      <c r="R33" s="18"/>
      <c r="S33" s="18"/>
      <c r="T33" s="18"/>
      <c r="U33" s="18"/>
      <c r="V33" s="18"/>
      <c r="W33" s="18"/>
      <c r="X33" s="21"/>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row>
    <row r="34" spans="1:418" s="26" customFormat="1" ht="14" hidden="1">
      <c r="A34" s="18"/>
      <c r="B34" s="18"/>
      <c r="C34" s="20"/>
      <c r="D34" s="51"/>
      <c r="E34" s="51"/>
      <c r="F34" s="51"/>
      <c r="G34" s="51"/>
      <c r="H34" s="51"/>
      <c r="I34" s="51"/>
      <c r="J34" s="51"/>
      <c r="K34" s="20"/>
      <c r="L34" s="18"/>
      <c r="M34" s="18"/>
      <c r="N34" s="18"/>
      <c r="O34" s="18"/>
      <c r="P34" s="18"/>
      <c r="Q34" s="18"/>
      <c r="R34" s="18"/>
      <c r="S34" s="18"/>
      <c r="T34" s="18"/>
      <c r="U34" s="18"/>
      <c r="V34" s="18"/>
      <c r="W34" s="18"/>
      <c r="X34" s="21"/>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row>
    <row r="35" spans="1:418" s="26" customFormat="1" ht="14" hidden="1">
      <c r="A35" s="18"/>
      <c r="B35" s="18"/>
      <c r="C35" s="20"/>
      <c r="D35" s="51"/>
      <c r="E35" s="51"/>
      <c r="F35" s="51"/>
      <c r="G35" s="51"/>
      <c r="H35" s="51"/>
      <c r="I35" s="51"/>
      <c r="J35" s="51"/>
      <c r="K35" s="20"/>
      <c r="L35" s="18"/>
      <c r="M35" s="18"/>
      <c r="N35" s="18"/>
      <c r="O35" s="18"/>
      <c r="P35" s="18"/>
      <c r="Q35" s="18"/>
      <c r="R35" s="18"/>
      <c r="S35" s="18"/>
      <c r="T35" s="18"/>
      <c r="U35" s="18"/>
      <c r="V35" s="18"/>
      <c r="W35" s="18"/>
      <c r="X35" s="21"/>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row>
    <row r="36" spans="1:418" s="26" customFormat="1" ht="14" hidden="1">
      <c r="A36" s="18"/>
      <c r="B36" s="18"/>
      <c r="C36" s="20"/>
      <c r="D36" s="51"/>
      <c r="E36" s="51"/>
      <c r="F36" s="51"/>
      <c r="G36" s="51"/>
      <c r="H36" s="51"/>
      <c r="I36" s="51"/>
      <c r="J36" s="51"/>
      <c r="K36" s="20"/>
      <c r="L36" s="18"/>
      <c r="M36" s="18"/>
      <c r="N36" s="18"/>
      <c r="O36" s="18"/>
      <c r="P36" s="18"/>
      <c r="Q36" s="18"/>
      <c r="R36" s="18"/>
      <c r="S36" s="18"/>
      <c r="T36" s="18"/>
      <c r="U36" s="18"/>
      <c r="V36" s="18"/>
      <c r="W36" s="18"/>
      <c r="X36" s="21"/>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row>
    <row r="37" spans="1:418" s="26" customFormat="1" ht="14" hidden="1">
      <c r="A37" s="18"/>
      <c r="B37" s="18"/>
      <c r="C37" s="20"/>
      <c r="D37" s="51"/>
      <c r="E37" s="51"/>
      <c r="F37" s="51"/>
      <c r="G37" s="51"/>
      <c r="H37" s="51"/>
      <c r="I37" s="51"/>
      <c r="J37" s="51"/>
      <c r="K37" s="20"/>
      <c r="L37" s="18"/>
      <c r="M37" s="18"/>
      <c r="N37" s="18"/>
      <c r="O37" s="18"/>
      <c r="P37" s="18"/>
      <c r="Q37" s="18"/>
      <c r="R37" s="18"/>
      <c r="S37" s="18"/>
      <c r="T37" s="18"/>
      <c r="U37" s="18"/>
      <c r="V37" s="18"/>
      <c r="W37" s="18"/>
      <c r="X37" s="21"/>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row>
    <row r="38" spans="1:418" s="26" customFormat="1" ht="14" hidden="1">
      <c r="A38" s="18"/>
      <c r="B38" s="18"/>
      <c r="C38" s="20"/>
      <c r="D38" s="51"/>
      <c r="E38" s="51"/>
      <c r="F38" s="51"/>
      <c r="G38" s="51"/>
      <c r="H38" s="51"/>
      <c r="I38" s="51"/>
      <c r="J38" s="51"/>
      <c r="K38" s="20"/>
      <c r="L38" s="18"/>
      <c r="M38" s="18"/>
      <c r="N38" s="18"/>
      <c r="O38" s="18"/>
      <c r="P38" s="18"/>
      <c r="Q38" s="18"/>
      <c r="R38" s="18"/>
      <c r="S38" s="18"/>
      <c r="T38" s="18"/>
      <c r="U38" s="18"/>
      <c r="V38" s="18"/>
      <c r="W38" s="18"/>
      <c r="X38" s="21"/>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row>
    <row r="39" spans="1:418" s="26" customFormat="1" ht="14" hidden="1">
      <c r="A39" s="18"/>
      <c r="B39" s="18"/>
      <c r="C39" s="20"/>
      <c r="D39" s="51"/>
      <c r="E39" s="51"/>
      <c r="F39" s="51"/>
      <c r="G39" s="51"/>
      <c r="H39" s="51"/>
      <c r="I39" s="51"/>
      <c r="J39" s="51"/>
      <c r="K39" s="20"/>
      <c r="L39" s="18"/>
      <c r="M39" s="18"/>
      <c r="N39" s="18"/>
      <c r="O39" s="18"/>
      <c r="P39" s="18"/>
      <c r="Q39" s="18"/>
      <c r="R39" s="18"/>
      <c r="S39" s="18"/>
      <c r="T39" s="18"/>
      <c r="U39" s="18"/>
      <c r="V39" s="18"/>
      <c r="W39" s="18"/>
      <c r="X39" s="21"/>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row>
    <row r="40" spans="1:418" s="26" customFormat="1" ht="14" hidden="1">
      <c r="A40" s="18"/>
      <c r="B40" s="18"/>
      <c r="C40" s="20"/>
      <c r="D40" s="51"/>
      <c r="E40" s="51"/>
      <c r="F40" s="51"/>
      <c r="G40" s="51"/>
      <c r="H40" s="51"/>
      <c r="I40" s="51"/>
      <c r="J40" s="51"/>
      <c r="K40" s="20"/>
      <c r="L40" s="18"/>
      <c r="M40" s="18"/>
      <c r="N40" s="18"/>
      <c r="O40" s="18"/>
      <c r="P40" s="18"/>
      <c r="Q40" s="18"/>
      <c r="R40" s="18"/>
      <c r="S40" s="18"/>
      <c r="T40" s="18"/>
      <c r="U40" s="18"/>
      <c r="V40" s="18"/>
      <c r="W40" s="18"/>
      <c r="X40" s="21"/>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row>
    <row r="41" spans="1:418" s="26" customFormat="1" ht="14" hidden="1">
      <c r="A41" s="18"/>
      <c r="B41" s="18"/>
      <c r="C41" s="20"/>
      <c r="D41" s="51"/>
      <c r="E41" s="51"/>
      <c r="F41" s="51"/>
      <c r="G41" s="51"/>
      <c r="H41" s="51"/>
      <c r="I41" s="51"/>
      <c r="J41" s="51"/>
      <c r="K41" s="20"/>
      <c r="L41" s="18"/>
      <c r="M41" s="18"/>
      <c r="N41" s="18"/>
      <c r="O41" s="18"/>
      <c r="P41" s="18"/>
      <c r="Q41" s="18"/>
      <c r="R41" s="18"/>
      <c r="S41" s="18"/>
      <c r="T41" s="18"/>
      <c r="U41" s="18"/>
      <c r="V41" s="18"/>
      <c r="W41" s="18"/>
      <c r="X41" s="21"/>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8"/>
      <c r="JS41" s="18"/>
      <c r="JT41" s="18"/>
      <c r="JU41" s="18"/>
      <c r="JV41" s="18"/>
      <c r="JW41" s="18"/>
      <c r="JX41" s="18"/>
      <c r="JY41" s="18"/>
      <c r="JZ41" s="18"/>
      <c r="KA41" s="18"/>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8"/>
      <c r="KZ41" s="18"/>
      <c r="LA41" s="18"/>
      <c r="LB41" s="18"/>
      <c r="LC41" s="18"/>
      <c r="LD41" s="18"/>
      <c r="LE41" s="18"/>
      <c r="LF41" s="18"/>
      <c r="LG41" s="18"/>
      <c r="LH41" s="18"/>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8"/>
      <c r="MG41" s="18"/>
      <c r="MH41" s="18"/>
      <c r="MI41" s="18"/>
      <c r="MJ41" s="18"/>
      <c r="MK41" s="18"/>
      <c r="ML41" s="18"/>
      <c r="MM41" s="18"/>
      <c r="MN41" s="18"/>
      <c r="MO41" s="18"/>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8"/>
      <c r="NN41" s="18"/>
      <c r="NO41" s="18"/>
      <c r="NP41" s="18"/>
      <c r="NQ41" s="18"/>
      <c r="NR41" s="18"/>
      <c r="NS41" s="18"/>
      <c r="NT41" s="18"/>
      <c r="NU41" s="18"/>
      <c r="NV41" s="18"/>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8"/>
      <c r="OU41" s="18"/>
      <c r="OV41" s="18"/>
      <c r="OW41" s="18"/>
      <c r="OX41" s="18"/>
      <c r="OY41" s="18"/>
      <c r="OZ41" s="18"/>
      <c r="PA41" s="18"/>
      <c r="PB41" s="18"/>
    </row>
    <row r="42" spans="1:418" s="26" customFormat="1" ht="14" hidden="1">
      <c r="A42" s="18"/>
      <c r="B42" s="18"/>
      <c r="C42" s="20"/>
      <c r="D42" s="51"/>
      <c r="E42" s="51"/>
      <c r="F42" s="51"/>
      <c r="G42" s="51"/>
      <c r="H42" s="51"/>
      <c r="I42" s="51"/>
      <c r="J42" s="51"/>
      <c r="K42" s="20"/>
      <c r="L42" s="18"/>
      <c r="M42" s="18"/>
      <c r="N42" s="18"/>
      <c r="O42" s="18"/>
      <c r="P42" s="18"/>
      <c r="Q42" s="18"/>
      <c r="R42" s="18"/>
      <c r="S42" s="18"/>
      <c r="T42" s="18"/>
      <c r="U42" s="18"/>
      <c r="V42" s="18"/>
      <c r="W42" s="18"/>
      <c r="X42" s="21"/>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row>
    <row r="43" spans="1:418" s="26" customFormat="1" ht="14" hidden="1">
      <c r="A43" s="18"/>
      <c r="B43" s="18"/>
      <c r="C43" s="20"/>
      <c r="D43" s="51"/>
      <c r="E43" s="51"/>
      <c r="F43" s="51"/>
      <c r="G43" s="51"/>
      <c r="H43" s="51"/>
      <c r="I43" s="51"/>
      <c r="J43" s="51"/>
      <c r="K43" s="18"/>
      <c r="L43" s="18"/>
      <c r="M43" s="18"/>
      <c r="N43" s="18"/>
      <c r="O43" s="18"/>
      <c r="P43" s="18"/>
      <c r="Q43" s="18"/>
      <c r="R43" s="18"/>
      <c r="S43" s="18"/>
      <c r="T43" s="18"/>
      <c r="U43" s="18"/>
      <c r="V43" s="18"/>
      <c r="W43" s="18"/>
      <c r="X43" s="21"/>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row>
    <row r="44" spans="1:418" s="26" customFormat="1" ht="14" hidden="1">
      <c r="A44" s="18"/>
      <c r="B44" s="18"/>
      <c r="C44" s="20"/>
      <c r="D44" s="20"/>
      <c r="E44" s="20"/>
      <c r="F44" s="20"/>
      <c r="G44" s="20"/>
      <c r="H44" s="20"/>
      <c r="I44" s="20"/>
      <c r="J44" s="20"/>
      <c r="K44" s="20"/>
      <c r="L44" s="18"/>
      <c r="M44" s="18"/>
      <c r="N44" s="18"/>
      <c r="O44" s="18"/>
      <c r="P44" s="18"/>
      <c r="Q44" s="18"/>
      <c r="R44" s="18"/>
      <c r="S44" s="18"/>
      <c r="T44" s="18"/>
      <c r="U44" s="18"/>
      <c r="V44" s="18"/>
      <c r="W44" s="18"/>
      <c r="X44" s="21"/>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row>
    <row r="45" spans="1:418" s="26" customFormat="1" ht="14" hidden="1">
      <c r="A45" s="18"/>
      <c r="B45" s="18"/>
      <c r="C45" s="18"/>
      <c r="D45" s="18"/>
      <c r="E45" s="18"/>
      <c r="F45" s="18"/>
      <c r="G45" s="20"/>
      <c r="H45" s="20"/>
      <c r="I45" s="20"/>
      <c r="J45" s="20"/>
      <c r="K45" s="20"/>
      <c r="L45" s="18"/>
      <c r="M45" s="18"/>
      <c r="N45" s="18"/>
      <c r="O45" s="18"/>
      <c r="P45" s="18"/>
      <c r="Q45" s="18"/>
      <c r="R45" s="18"/>
      <c r="S45" s="18"/>
      <c r="T45" s="18"/>
      <c r="U45" s="18"/>
      <c r="V45" s="18"/>
      <c r="W45" s="18"/>
      <c r="X45" s="21"/>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row>
    <row r="46" spans="1:418" s="26" customFormat="1" ht="14" hidden="1">
      <c r="A46" s="18"/>
      <c r="B46" s="18"/>
      <c r="C46" s="20"/>
      <c r="D46" s="20"/>
      <c r="E46" s="20"/>
      <c r="F46" s="20"/>
      <c r="G46" s="20"/>
      <c r="H46" s="20"/>
      <c r="I46" s="20"/>
      <c r="J46" s="20"/>
      <c r="K46" s="20"/>
      <c r="L46" s="18"/>
      <c r="M46" s="18"/>
      <c r="N46" s="18"/>
      <c r="O46" s="18"/>
      <c r="P46" s="18"/>
      <c r="Q46" s="18"/>
      <c r="R46" s="18"/>
      <c r="S46" s="18"/>
      <c r="T46" s="18"/>
      <c r="U46" s="18"/>
      <c r="V46" s="18"/>
      <c r="W46" s="18"/>
      <c r="X46" s="21"/>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row>
    <row r="47" spans="1:418" s="26" customFormat="1" ht="14" hidden="1">
      <c r="A47" s="18"/>
      <c r="B47" s="18"/>
      <c r="C47" s="20"/>
      <c r="D47" s="20"/>
      <c r="E47" s="20"/>
      <c r="F47" s="20"/>
      <c r="G47" s="20"/>
      <c r="H47" s="20"/>
      <c r="I47" s="20"/>
      <c r="J47" s="20"/>
      <c r="K47" s="20"/>
      <c r="L47" s="18"/>
      <c r="M47" s="18"/>
      <c r="N47" s="18"/>
      <c r="O47" s="18"/>
      <c r="P47" s="18"/>
      <c r="Q47" s="18"/>
      <c r="R47" s="18"/>
      <c r="S47" s="18"/>
      <c r="T47" s="18"/>
      <c r="U47" s="18"/>
      <c r="V47" s="18"/>
      <c r="W47" s="18"/>
      <c r="X47" s="21"/>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row>
    <row r="48" spans="1:418" s="26" customFormat="1" ht="14" hidden="1">
      <c r="A48" s="18"/>
      <c r="B48" s="18"/>
      <c r="C48" s="20"/>
      <c r="D48" s="20"/>
      <c r="E48" s="20"/>
      <c r="F48" s="20"/>
      <c r="G48" s="20"/>
      <c r="H48" s="20"/>
      <c r="I48" s="20"/>
      <c r="J48" s="20"/>
      <c r="K48" s="20"/>
      <c r="L48" s="18"/>
      <c r="M48" s="18"/>
      <c r="N48" s="18"/>
      <c r="O48" s="18"/>
      <c r="P48" s="18"/>
      <c r="Q48" s="18"/>
      <c r="R48" s="18"/>
      <c r="S48" s="18"/>
      <c r="T48" s="18"/>
      <c r="U48" s="18"/>
      <c r="V48" s="18"/>
      <c r="W48" s="18"/>
      <c r="X48" s="21"/>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c r="OE48" s="18"/>
      <c r="OF48" s="18"/>
      <c r="OG48" s="18"/>
      <c r="OH48" s="18"/>
      <c r="OI48" s="18"/>
      <c r="OJ48" s="18"/>
      <c r="OK48" s="18"/>
      <c r="OL48" s="18"/>
      <c r="OM48" s="18"/>
      <c r="ON48" s="18"/>
      <c r="OO48" s="18"/>
      <c r="OP48" s="18"/>
      <c r="OQ48" s="18"/>
      <c r="OR48" s="18"/>
      <c r="OS48" s="18"/>
      <c r="OT48" s="18"/>
      <c r="OU48" s="18"/>
      <c r="OV48" s="18"/>
      <c r="OW48" s="18"/>
      <c r="OX48" s="18"/>
      <c r="OY48" s="18"/>
      <c r="OZ48" s="18"/>
      <c r="PA48" s="18"/>
      <c r="PB48" s="18"/>
    </row>
    <row r="49" spans="1:418" s="26" customFormat="1" ht="14" hidden="1">
      <c r="A49" s="18"/>
      <c r="B49" s="18"/>
      <c r="C49" s="20"/>
      <c r="D49" s="20"/>
      <c r="E49" s="20"/>
      <c r="F49" s="20"/>
      <c r="G49" s="20"/>
      <c r="H49" s="20"/>
      <c r="I49" s="20"/>
      <c r="J49" s="20"/>
      <c r="K49" s="20"/>
      <c r="L49" s="18"/>
      <c r="M49" s="18"/>
      <c r="N49" s="18"/>
      <c r="O49" s="18"/>
      <c r="P49" s="18"/>
      <c r="Q49" s="18"/>
      <c r="R49" s="18"/>
      <c r="S49" s="18"/>
      <c r="T49" s="18"/>
      <c r="U49" s="18"/>
      <c r="V49" s="18"/>
      <c r="W49" s="18"/>
      <c r="X49" s="21"/>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row>
    <row r="50" spans="1:418" s="26" customFormat="1" ht="14" hidden="1">
      <c r="A50" s="18"/>
      <c r="B50" s="18"/>
      <c r="C50" s="20"/>
      <c r="D50" s="20"/>
      <c r="E50" s="20"/>
      <c r="F50" s="20"/>
      <c r="G50" s="20"/>
      <c r="H50" s="20"/>
      <c r="I50" s="20"/>
      <c r="J50" s="20"/>
      <c r="K50" s="20"/>
      <c r="L50" s="18"/>
      <c r="M50" s="18"/>
      <c r="N50" s="18"/>
      <c r="O50" s="18"/>
      <c r="P50" s="18"/>
      <c r="Q50" s="18"/>
      <c r="R50" s="18"/>
      <c r="S50" s="18"/>
      <c r="T50" s="18"/>
      <c r="U50" s="18"/>
      <c r="V50" s="18"/>
      <c r="W50" s="18"/>
      <c r="X50" s="21"/>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row>
    <row r="51" spans="1:418" s="26" customFormat="1" hidden="1">
      <c r="A51" s="14"/>
      <c r="B51" s="14"/>
      <c r="C51" s="15"/>
      <c r="D51" s="15"/>
      <c r="E51" s="15"/>
      <c r="F51" s="15"/>
      <c r="G51" s="15"/>
      <c r="H51" s="15"/>
      <c r="I51" s="15"/>
      <c r="J51" s="15"/>
      <c r="K51" s="15"/>
      <c r="L51" s="14"/>
      <c r="M51" s="14"/>
      <c r="N51" s="14"/>
      <c r="O51" s="14"/>
      <c r="P51" s="18"/>
      <c r="Q51" s="18"/>
      <c r="R51" s="18"/>
      <c r="S51" s="18"/>
      <c r="T51" s="18"/>
      <c r="U51" s="18"/>
      <c r="V51" s="18"/>
      <c r="W51" s="18"/>
      <c r="X51" s="21"/>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row>
    <row r="52" spans="1:418" s="26" customFormat="1" hidden="1">
      <c r="A52" s="14"/>
      <c r="B52" s="14"/>
      <c r="C52" s="15"/>
      <c r="D52" s="15"/>
      <c r="E52" s="15"/>
      <c r="F52" s="15"/>
      <c r="G52" s="15"/>
      <c r="H52" s="15"/>
      <c r="I52" s="15"/>
      <c r="J52" s="15"/>
      <c r="K52" s="15"/>
      <c r="L52" s="14"/>
      <c r="M52" s="14"/>
      <c r="N52" s="14"/>
      <c r="O52" s="14"/>
      <c r="P52" s="18"/>
      <c r="Q52" s="18"/>
      <c r="R52" s="18"/>
      <c r="S52" s="18"/>
      <c r="T52" s="14"/>
      <c r="U52" s="14"/>
      <c r="V52" s="18"/>
      <c r="W52" s="18"/>
      <c r="X52" s="16"/>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row>
    <row r="53" spans="1:418" ht="16.5" customHeight="1"/>
    <row r="54" spans="1:418" ht="16.5" customHeight="1"/>
    <row r="55" spans="1:418" ht="16.5" customHeight="1"/>
    <row r="56" spans="1:418" ht="16.5" customHeight="1"/>
    <row r="57" spans="1:418" ht="16.5" customHeight="1"/>
    <row r="58" spans="1:418" ht="16.5" customHeight="1"/>
    <row r="59" spans="1:418" ht="16.5" customHeight="1"/>
    <row r="60" spans="1:418" ht="16.5" customHeight="1"/>
    <row r="61" spans="1:418" ht="16.5" customHeight="1"/>
    <row r="62" spans="1:418" ht="16.5" customHeight="1"/>
    <row r="63" spans="1:418" ht="16.5" customHeight="1"/>
    <row r="64" spans="1:418" ht="16.5" customHeight="1"/>
  </sheetData>
  <sheetProtection selectLockedCells="1"/>
  <mergeCells count="15">
    <mergeCell ref="N11:N12"/>
    <mergeCell ref="C13:D13"/>
    <mergeCell ref="C18:D18"/>
    <mergeCell ref="H17:I17"/>
    <mergeCell ref="H18:I18"/>
    <mergeCell ref="H19:I19"/>
    <mergeCell ref="C21:I21"/>
    <mergeCell ref="C7:D7"/>
    <mergeCell ref="C32:J32"/>
    <mergeCell ref="C24:J24"/>
    <mergeCell ref="C25:J25"/>
    <mergeCell ref="C26:J26"/>
    <mergeCell ref="C27:L27"/>
    <mergeCell ref="C30:J30"/>
    <mergeCell ref="C31:J31"/>
  </mergeCells>
  <phoneticPr fontId="149" type="noConversion"/>
  <conditionalFormatting sqref="N10:Q11">
    <cfRule type="expression" dxfId="7" priority="5">
      <formula>A11="yes"</formula>
    </cfRule>
    <cfRule type="expression" dxfId="6" priority="6" stopIfTrue="1">
      <formula>"d14=""yes"""</formula>
    </cfRule>
  </conditionalFormatting>
  <conditionalFormatting sqref="R10:R11">
    <cfRule type="expression" dxfId="5" priority="3">
      <formula>C11="yes"</formula>
    </cfRule>
    <cfRule type="expression" dxfId="4" priority="4" stopIfTrue="1">
      <formula>"d14=""yes"""</formula>
    </cfRule>
  </conditionalFormatting>
  <conditionalFormatting sqref="S10:S11">
    <cfRule type="expression" dxfId="3" priority="1">
      <formula>C11="yes"</formula>
    </cfRule>
    <cfRule type="expression" dxfId="2" priority="2" stopIfTrue="1">
      <formula>"d14=""yes"""</formula>
    </cfRule>
  </conditionalFormatting>
  <dataValidations count="1">
    <dataValidation type="list" allowBlank="1" showInputMessage="1" showErrorMessage="1" sqref="D11" xr:uid="{0235C850-FCAD-4F27-A9C5-9FD234319C08}">
      <formula1>"Male, Female"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853798C-E255-42B3-B8F8-E25BF834216E}">
          <x14:formula1>
            <xm:f>Variables!$E$24:$E$27</xm:f>
          </x14:formula1>
          <xm:sqref>D14</xm:sqref>
        </x14:dataValidation>
        <x14:dataValidation type="list" allowBlank="1" showInputMessage="1" showErrorMessage="1" xr:uid="{F4C4EC9D-53CC-481A-B06F-03984E737837}">
          <x14:formula1>
            <xm:f>Variables!$E$8:$E$12</xm:f>
          </x14:formula1>
          <xm:sqref>F13</xm:sqref>
        </x14:dataValidation>
        <x14:dataValidation type="list" allowBlank="1" showInputMessage="1" showErrorMessage="1" xr:uid="{28B21200-E116-48E1-969D-4BD19019813A}">
          <x14:formula1>
            <xm:f>Variables!$E$10:$E$16</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4520-A2F9-48BF-8A54-D34B9E843AE5}">
  <dimension ref="A1:N91"/>
  <sheetViews>
    <sheetView zoomScale="70" workbookViewId="0">
      <selection activeCell="B7" sqref="B7"/>
    </sheetView>
  </sheetViews>
  <sheetFormatPr defaultRowHeight="14.5"/>
  <cols>
    <col min="1" max="1" width="29" customWidth="1"/>
    <col min="2" max="2" width="26.7265625" customWidth="1"/>
    <col min="3" max="3" width="12.453125" customWidth="1"/>
    <col min="4" max="4" width="19.7265625" customWidth="1"/>
    <col min="5" max="5" width="16.81640625" style="150" customWidth="1"/>
    <col min="6" max="6" width="18.54296875" customWidth="1"/>
    <col min="7" max="7" width="17" customWidth="1"/>
    <col min="8" max="8" width="16.54296875" customWidth="1"/>
    <col min="9" max="9" width="21.81640625" customWidth="1"/>
    <col min="11" max="11" width="16.453125" customWidth="1"/>
    <col min="12" max="12" width="15.81640625" customWidth="1"/>
  </cols>
  <sheetData>
    <row r="1" spans="1:14" ht="23">
      <c r="B1" s="160" t="s">
        <v>124</v>
      </c>
    </row>
    <row r="3" spans="1:14">
      <c r="A3" s="28" t="s">
        <v>50</v>
      </c>
      <c r="B3" s="18"/>
      <c r="C3" s="18"/>
      <c r="D3" s="18"/>
      <c r="E3" s="146"/>
      <c r="F3" s="18"/>
      <c r="G3" s="18"/>
      <c r="H3" s="18"/>
      <c r="I3" s="18"/>
      <c r="J3" s="18"/>
      <c r="K3" s="18"/>
      <c r="L3" s="18"/>
      <c r="M3" s="18"/>
      <c r="N3" s="18"/>
    </row>
    <row r="4" spans="1:14">
      <c r="A4" s="119" t="s">
        <v>55</v>
      </c>
      <c r="B4" s="102" t="s">
        <v>86</v>
      </c>
      <c r="C4" s="18"/>
      <c r="D4" s="18" t="str">
        <f>IF(B4="Corporate","Corporate Insurance Guide", "Business Insurance Guide and Plan Information Factsheet")</f>
        <v>Corporate Insurance Guide</v>
      </c>
      <c r="E4" s="146"/>
      <c r="F4" s="18"/>
      <c r="G4" s="18"/>
      <c r="H4" s="18"/>
      <c r="I4" s="18"/>
      <c r="J4" s="18"/>
      <c r="K4" s="18"/>
      <c r="L4" s="18"/>
      <c r="M4" s="18"/>
      <c r="N4" s="18"/>
    </row>
    <row r="5" spans="1:14">
      <c r="A5" s="119" t="s">
        <v>51</v>
      </c>
      <c r="B5" s="120" t="s">
        <v>150</v>
      </c>
      <c r="C5" s="18"/>
      <c r="D5" s="18"/>
      <c r="E5" s="146"/>
      <c r="F5" s="18"/>
      <c r="G5" s="18"/>
      <c r="H5" s="18"/>
      <c r="I5" s="18"/>
      <c r="J5" s="18"/>
      <c r="K5" s="18"/>
      <c r="L5" s="18"/>
      <c r="M5" s="18"/>
      <c r="N5" s="18"/>
    </row>
    <row r="6" spans="1:14">
      <c r="A6" s="119" t="s">
        <v>52</v>
      </c>
      <c r="B6" s="120" t="s">
        <v>155</v>
      </c>
      <c r="C6" s="18"/>
      <c r="D6" s="18"/>
      <c r="E6" s="18"/>
      <c r="F6" s="18"/>
      <c r="G6" s="18"/>
      <c r="H6" s="18"/>
      <c r="I6" s="18"/>
      <c r="J6" s="18"/>
      <c r="K6" s="18"/>
      <c r="L6" s="18"/>
      <c r="M6" s="18"/>
      <c r="N6" s="18"/>
    </row>
    <row r="7" spans="1:14">
      <c r="A7" s="123" t="s">
        <v>129</v>
      </c>
      <c r="B7" s="120" t="s">
        <v>155</v>
      </c>
      <c r="C7" s="18"/>
      <c r="D7" s="18"/>
      <c r="E7" s="18"/>
      <c r="F7" s="18"/>
      <c r="G7" s="18"/>
      <c r="H7" s="18"/>
      <c r="I7" s="18"/>
      <c r="J7" s="18"/>
      <c r="K7" s="18"/>
      <c r="L7" s="18"/>
      <c r="M7" s="18"/>
      <c r="N7" s="18"/>
    </row>
    <row r="8" spans="1:14">
      <c r="A8" s="121"/>
      <c r="B8" s="128"/>
      <c r="C8" s="18"/>
      <c r="D8" s="18"/>
      <c r="E8" s="127"/>
      <c r="F8" s="18"/>
      <c r="G8" s="151" t="s">
        <v>143</v>
      </c>
      <c r="H8" s="18"/>
      <c r="I8" s="151" t="s">
        <v>151</v>
      </c>
      <c r="J8" s="18"/>
      <c r="K8" s="18"/>
      <c r="L8" s="18"/>
      <c r="M8" s="18"/>
      <c r="N8" s="18"/>
    </row>
    <row r="9" spans="1:14">
      <c r="A9" s="123" t="s">
        <v>68</v>
      </c>
      <c r="B9" s="101" t="s">
        <v>62</v>
      </c>
      <c r="C9" s="18"/>
      <c r="D9" s="18"/>
      <c r="E9" s="147"/>
      <c r="F9" s="18"/>
      <c r="G9" s="18"/>
      <c r="H9" s="31"/>
      <c r="I9" s="18"/>
      <c r="J9" s="18"/>
      <c r="K9" s="18"/>
      <c r="L9" s="18"/>
      <c r="M9" s="18"/>
      <c r="N9" s="18"/>
    </row>
    <row r="10" spans="1:14">
      <c r="A10" s="32" t="s">
        <v>69</v>
      </c>
      <c r="B10" s="103">
        <f>VLOOKUP(B9,Checklist!B3:F9,3, FALSE)</f>
        <v>10000000</v>
      </c>
      <c r="C10" s="30"/>
      <c r="D10" s="18"/>
      <c r="E10" s="176"/>
      <c r="F10" s="18"/>
      <c r="G10" s="168" t="s">
        <v>141</v>
      </c>
      <c r="H10" s="18"/>
      <c r="I10" s="172" t="s">
        <v>152</v>
      </c>
      <c r="J10" s="18"/>
      <c r="K10" s="18"/>
      <c r="L10" s="18"/>
      <c r="M10" s="18"/>
      <c r="N10" s="18"/>
    </row>
    <row r="11" spans="1:14">
      <c r="A11" s="32" t="s">
        <v>14</v>
      </c>
      <c r="B11" s="126">
        <f>VLOOKUP(B9,Checklist!B3:F9,5,FALSE)</f>
        <v>600000</v>
      </c>
      <c r="C11" s="30"/>
      <c r="D11" s="18"/>
      <c r="E11" s="176"/>
      <c r="F11" s="18"/>
      <c r="G11" s="168" t="s">
        <v>142</v>
      </c>
      <c r="H11" s="18"/>
      <c r="I11" s="120" t="s">
        <v>153</v>
      </c>
      <c r="J11" s="18"/>
      <c r="K11" s="18"/>
      <c r="L11" s="18"/>
      <c r="M11" s="18"/>
      <c r="N11" s="18"/>
    </row>
    <row r="12" spans="1:14" ht="18">
      <c r="A12" s="32" t="s">
        <v>16</v>
      </c>
      <c r="B12" s="103">
        <f>VLOOKUP(B9,Checklist!B3:F9,4,FALSE)</f>
        <v>3000000</v>
      </c>
      <c r="C12" s="34"/>
      <c r="D12" s="133"/>
      <c r="E12" s="176"/>
      <c r="F12" s="18"/>
      <c r="G12" s="168"/>
      <c r="H12" s="18"/>
      <c r="I12" s="120" t="s">
        <v>154</v>
      </c>
      <c r="J12" s="18"/>
      <c r="K12" s="18"/>
      <c r="L12" s="18"/>
      <c r="M12" s="18"/>
      <c r="N12" s="18"/>
    </row>
    <row r="13" spans="1:14">
      <c r="A13" s="32" t="s">
        <v>21</v>
      </c>
      <c r="B13" s="37">
        <f>B23</f>
        <v>2000000</v>
      </c>
      <c r="C13" s="36"/>
      <c r="D13" s="18"/>
      <c r="E13" s="176"/>
      <c r="F13" s="18"/>
      <c r="G13" s="18"/>
      <c r="H13" s="18"/>
      <c r="I13" s="102"/>
      <c r="J13" s="18"/>
      <c r="K13" s="35"/>
      <c r="L13" s="18"/>
      <c r="M13" s="18"/>
      <c r="N13" s="18"/>
    </row>
    <row r="14" spans="1:14">
      <c r="A14" s="134" t="s">
        <v>88</v>
      </c>
      <c r="B14" s="37">
        <f>IF(B10="unlimited", (Calculator!$D$11*B33), ROUND(MIN(IF(Calculator!$D$9&gt;(B28-1),0,(Calculator!$D$11*B33)),B10),0))</f>
        <v>0</v>
      </c>
      <c r="C14" s="36"/>
      <c r="D14" s="18"/>
      <c r="E14" s="176"/>
      <c r="F14" s="18"/>
      <c r="G14" s="151" t="s">
        <v>147</v>
      </c>
      <c r="H14" s="18"/>
      <c r="I14" s="18"/>
      <c r="J14" s="18"/>
      <c r="K14" s="35"/>
      <c r="L14" s="18"/>
      <c r="M14" s="18"/>
      <c r="N14" s="18"/>
    </row>
    <row r="15" spans="1:14">
      <c r="A15" s="32" t="s">
        <v>24</v>
      </c>
      <c r="B15" s="103">
        <f>ROUND(IF(OR(Calculator!$D$9&gt;(B28-1),Calculator!$D$9&lt;16),0,IF(B10="unlimited",ROUND(B14-Calculator!I7,0),MIN(Calculator!$D$11*B33,B10)-Calculator!I7)),0)</f>
        <v>0</v>
      </c>
      <c r="C15" s="36"/>
      <c r="D15" s="38" t="str">
        <f>IF(B15&gt;0,CONCATENATE(" you are eligible to apply for extra Death cover of $",B15,D17,".")," ")</f>
        <v xml:space="preserve"> </v>
      </c>
      <c r="E15" s="176"/>
      <c r="F15" s="170" t="s">
        <v>148</v>
      </c>
      <c r="G15" s="169">
        <v>45745</v>
      </c>
      <c r="H15" s="18"/>
      <c r="I15" s="18"/>
      <c r="J15" s="35"/>
      <c r="K15" s="35"/>
      <c r="L15" s="18"/>
      <c r="M15" s="18"/>
      <c r="N15" s="18"/>
    </row>
    <row r="16" spans="1:14" ht="18">
      <c r="A16" s="32" t="s">
        <v>25</v>
      </c>
      <c r="B16" s="37">
        <f>ROUND(MIN(IF(OR(Calculator!$D$9&gt;(B29-1), Calculator!$D$9&lt;16),0,(Calculator!$D$11*B34)),B12),0)</f>
        <v>0</v>
      </c>
      <c r="C16" s="39"/>
      <c r="D16" s="40"/>
      <c r="E16" s="176"/>
      <c r="F16" s="170" t="s">
        <v>149</v>
      </c>
      <c r="G16" s="169">
        <v>45566</v>
      </c>
      <c r="H16" s="18"/>
      <c r="I16" s="18"/>
      <c r="J16" s="35"/>
      <c r="K16" s="35"/>
      <c r="L16" s="18"/>
      <c r="M16" s="18"/>
      <c r="N16" s="18"/>
    </row>
    <row r="17" spans="1:14">
      <c r="A17" s="32" t="s">
        <v>29</v>
      </c>
      <c r="B17" s="103">
        <f>ROUND(B16-Calculator!I8,0)</f>
        <v>0</v>
      </c>
      <c r="C17" s="18"/>
      <c r="D17" s="38" t="str">
        <f>IF(B17&gt;0,CONCATENATE(" and TPD cover of $",B17)," ")</f>
        <v xml:space="preserve"> </v>
      </c>
      <c r="E17" s="146"/>
      <c r="F17" s="18"/>
      <c r="G17" s="18"/>
      <c r="H17" s="41"/>
      <c r="I17" s="18"/>
      <c r="J17" s="18"/>
      <c r="K17" s="35"/>
      <c r="L17" s="18"/>
      <c r="M17" s="18"/>
      <c r="N17" s="18"/>
    </row>
    <row r="18" spans="1:14">
      <c r="A18" s="32" t="s">
        <v>32</v>
      </c>
      <c r="B18" s="37">
        <f>IF(OR(Calculator!D9&gt;64,Calculator!D9&lt;15),0,MIN(Calculator!D11*E19,B11))</f>
        <v>0</v>
      </c>
      <c r="C18" s="20"/>
      <c r="D18" s="20"/>
      <c r="E18" s="27" t="s">
        <v>26</v>
      </c>
      <c r="F18" s="27" t="s">
        <v>110</v>
      </c>
      <c r="G18" s="27" t="s">
        <v>109</v>
      </c>
      <c r="H18" s="151" t="s">
        <v>112</v>
      </c>
      <c r="I18" s="18"/>
      <c r="J18" s="18"/>
      <c r="K18" s="35"/>
      <c r="L18" s="18"/>
      <c r="M18" s="18"/>
      <c r="N18" s="18"/>
    </row>
    <row r="19" spans="1:14">
      <c r="A19" s="32" t="s">
        <v>33</v>
      </c>
      <c r="B19" s="103">
        <f>ROUND(B18-Calculator!I9,0)</f>
        <v>0</v>
      </c>
      <c r="C19" s="18"/>
      <c r="D19" s="38" t="str">
        <f>IF(B19&gt;0," Additional Income Protection cover is available."," ")</f>
        <v xml:space="preserve"> </v>
      </c>
      <c r="E19" s="152">
        <v>0.75</v>
      </c>
      <c r="F19" s="125" t="s">
        <v>111</v>
      </c>
      <c r="G19" s="125">
        <v>90</v>
      </c>
      <c r="H19" s="41" t="str">
        <f>CONCATENATE("1.  Income Protection cover provides you with a replacement income of up to ", E19*100,"% of your Pre-Disability Income (less Offsets), after a Waiting Period of ",G19," days, for up to ",F19," if you are unable to work due to injury or illness.")</f>
        <v>1.  Income Protection cover provides you with a replacement income of up to 75% of your Pre-Disability Income (less Offsets), after a Waiting Period of 90 days, for up to 2 years if you are unable to work due to injury or illness.</v>
      </c>
      <c r="I19" s="18"/>
      <c r="J19" s="18"/>
      <c r="K19" s="35"/>
      <c r="L19" s="18"/>
      <c r="M19" s="18"/>
      <c r="N19" s="18"/>
    </row>
    <row r="20" spans="1:14">
      <c r="A20" s="134" t="s">
        <v>89</v>
      </c>
      <c r="B20" s="37">
        <f>IF(B10="unlimited", "", B10-Calculator!I7)</f>
        <v>10000000</v>
      </c>
      <c r="C20" s="18"/>
      <c r="D20" s="20" t="str">
        <f>IF(OR(B13&gt;0,B19&gt;0)," Evidence of health may be required"," ")</f>
        <v xml:space="preserve"> Evidence of health may be required</v>
      </c>
      <c r="E20" s="146"/>
      <c r="F20" s="18"/>
      <c r="G20" s="18"/>
      <c r="H20" s="41"/>
      <c r="I20" s="18"/>
      <c r="J20" s="18"/>
      <c r="K20" s="35"/>
      <c r="L20" s="18"/>
      <c r="M20" s="18"/>
      <c r="N20" s="18"/>
    </row>
    <row r="21" spans="1:14">
      <c r="A21" s="134" t="s">
        <v>90</v>
      </c>
      <c r="B21" s="103">
        <f>B12-Calculator!I8</f>
        <v>3000000</v>
      </c>
      <c r="C21" s="18"/>
      <c r="D21" s="20"/>
      <c r="E21" s="146"/>
      <c r="F21" s="18"/>
      <c r="G21" s="18"/>
      <c r="H21" s="41"/>
      <c r="I21" s="18"/>
      <c r="J21" s="18"/>
      <c r="K21" s="35"/>
      <c r="L21" s="18"/>
      <c r="M21" s="18"/>
      <c r="N21" s="18"/>
    </row>
    <row r="22" spans="1:14">
      <c r="A22" s="18"/>
      <c r="B22" s="27" t="s">
        <v>21</v>
      </c>
      <c r="C22" s="43"/>
      <c r="D22" s="18"/>
      <c r="E22" s="127" t="s">
        <v>122</v>
      </c>
      <c r="F22" s="18"/>
      <c r="G22" s="18"/>
      <c r="H22" s="41"/>
      <c r="I22" s="18"/>
      <c r="J22" s="18"/>
      <c r="K22" s="35"/>
      <c r="L22" s="18"/>
      <c r="M22" s="18"/>
      <c r="N22" s="18"/>
    </row>
    <row r="23" spans="1:14">
      <c r="A23" s="32" t="s">
        <v>40</v>
      </c>
      <c r="B23" s="101">
        <v>2000000</v>
      </c>
      <c r="C23" s="29"/>
      <c r="D23" s="18"/>
      <c r="E23" s="147"/>
      <c r="F23" s="18"/>
      <c r="G23" s="18"/>
      <c r="H23" s="18"/>
      <c r="I23" s="18"/>
      <c r="J23" s="18"/>
      <c r="K23" s="35"/>
      <c r="L23" s="18"/>
      <c r="M23" s="18"/>
      <c r="N23" s="18"/>
    </row>
    <row r="24" spans="1:14">
      <c r="A24" s="32" t="s">
        <v>41</v>
      </c>
      <c r="B24" s="101">
        <v>360000</v>
      </c>
      <c r="C24" s="29"/>
      <c r="D24" s="18"/>
      <c r="E24" s="148" t="s">
        <v>130</v>
      </c>
      <c r="F24" s="18"/>
      <c r="G24" s="18"/>
      <c r="H24" s="18"/>
      <c r="I24" s="18"/>
      <c r="J24" s="18"/>
      <c r="K24" s="18"/>
      <c r="L24" s="18"/>
      <c r="M24" s="18"/>
      <c r="N24" s="18"/>
    </row>
    <row r="25" spans="1:14">
      <c r="A25" s="18"/>
      <c r="B25" s="119" t="s">
        <v>60</v>
      </c>
      <c r="C25" s="29"/>
      <c r="D25" s="18"/>
      <c r="E25" s="148" t="s">
        <v>131</v>
      </c>
      <c r="F25" s="18"/>
      <c r="G25" s="18"/>
      <c r="H25" s="18"/>
      <c r="I25" s="18"/>
      <c r="J25" s="18"/>
      <c r="K25" s="18"/>
      <c r="L25" s="18"/>
      <c r="M25" s="18"/>
      <c r="N25" s="18"/>
    </row>
    <row r="26" spans="1:14">
      <c r="A26" s="32" t="s">
        <v>59</v>
      </c>
      <c r="B26" s="124" t="s">
        <v>140</v>
      </c>
      <c r="C26" s="44"/>
      <c r="D26" s="18"/>
      <c r="E26" s="148" t="s">
        <v>132</v>
      </c>
      <c r="F26" s="18"/>
      <c r="G26" s="18"/>
      <c r="H26" s="18"/>
      <c r="I26" s="18"/>
      <c r="J26" s="18"/>
      <c r="K26" s="18"/>
      <c r="L26" s="18"/>
      <c r="M26" s="18"/>
      <c r="N26" s="18"/>
    </row>
    <row r="27" spans="1:14">
      <c r="A27" s="18"/>
      <c r="B27" s="119" t="s">
        <v>82</v>
      </c>
      <c r="C27" s="44"/>
      <c r="D27" s="18"/>
      <c r="E27" s="148"/>
      <c r="F27" s="18"/>
      <c r="G27" s="18"/>
      <c r="H27" s="18"/>
      <c r="I27" s="18"/>
      <c r="J27" s="18"/>
      <c r="K27" s="18"/>
      <c r="L27" s="18"/>
      <c r="M27" s="18"/>
      <c r="N27" s="18"/>
    </row>
    <row r="28" spans="1:14">
      <c r="A28" s="32" t="s">
        <v>80</v>
      </c>
      <c r="B28" s="125">
        <v>70</v>
      </c>
      <c r="C28" s="44"/>
      <c r="D28" s="18"/>
      <c r="E28" s="146"/>
      <c r="F28" s="18"/>
      <c r="G28" s="18"/>
      <c r="H28" s="18"/>
      <c r="I28" s="18"/>
      <c r="J28" s="18"/>
      <c r="K28" s="18"/>
      <c r="L28" s="18"/>
      <c r="M28" s="18"/>
      <c r="N28" s="18"/>
    </row>
    <row r="29" spans="1:14">
      <c r="A29" s="32" t="s">
        <v>81</v>
      </c>
      <c r="B29" s="125">
        <v>65</v>
      </c>
      <c r="C29" s="44"/>
      <c r="D29" s="18"/>
      <c r="E29" s="146"/>
      <c r="F29" s="18"/>
      <c r="G29" s="18"/>
      <c r="H29" s="18"/>
      <c r="I29" s="18"/>
      <c r="J29" s="18"/>
      <c r="K29" s="18"/>
      <c r="L29" s="18"/>
      <c r="M29" s="18"/>
      <c r="N29" s="18"/>
    </row>
    <row r="30" spans="1:14">
      <c r="A30" s="32" t="s">
        <v>78</v>
      </c>
      <c r="B30" s="125">
        <v>65</v>
      </c>
      <c r="C30" s="44"/>
      <c r="D30" s="18"/>
      <c r="E30" s="149"/>
      <c r="F30" s="18"/>
      <c r="G30" s="18"/>
      <c r="H30" s="18"/>
      <c r="I30" s="18"/>
      <c r="J30" s="18"/>
      <c r="K30" s="18"/>
      <c r="L30" s="18"/>
      <c r="M30" s="18"/>
      <c r="N30" s="18"/>
    </row>
    <row r="31" spans="1:14">
      <c r="A31" s="32" t="s">
        <v>79</v>
      </c>
      <c r="B31" s="125">
        <v>65</v>
      </c>
      <c r="C31" s="32"/>
      <c r="D31" s="32"/>
      <c r="E31" s="149"/>
      <c r="F31" s="32"/>
      <c r="G31" s="32"/>
      <c r="H31" s="32"/>
      <c r="I31" s="32"/>
      <c r="J31" s="32"/>
      <c r="K31" s="32"/>
      <c r="L31" s="32"/>
      <c r="M31" s="32"/>
      <c r="N31" s="32"/>
    </row>
    <row r="32" spans="1:14">
      <c r="B32" s="178" t="s">
        <v>159</v>
      </c>
      <c r="C32" s="32"/>
      <c r="D32" s="32"/>
      <c r="E32" s="149"/>
      <c r="F32" s="32"/>
      <c r="G32" s="32"/>
      <c r="H32" s="32"/>
      <c r="I32" s="32"/>
      <c r="J32" s="32"/>
      <c r="K32" s="32"/>
      <c r="L32" s="32"/>
      <c r="M32" s="32"/>
      <c r="N32" s="32"/>
    </row>
    <row r="33" spans="1:14">
      <c r="A33" s="134" t="s">
        <v>145</v>
      </c>
      <c r="B33" s="177" t="e">
        <f>VLOOKUP(Calculator!D9,A38:E91,2+IF(Calculator!D13="yes",2,0))</f>
        <v>#N/A</v>
      </c>
      <c r="C33" s="32"/>
      <c r="D33" s="32"/>
      <c r="E33" s="149"/>
      <c r="F33" s="32"/>
      <c r="G33" s="32"/>
      <c r="H33" s="32"/>
      <c r="I33" s="32"/>
      <c r="J33" s="32"/>
      <c r="K33" s="32"/>
      <c r="L33" s="32"/>
      <c r="M33" s="32"/>
      <c r="N33" s="32"/>
    </row>
    <row r="34" spans="1:14">
      <c r="A34" s="134" t="s">
        <v>146</v>
      </c>
      <c r="B34" s="177" t="e">
        <f>VLOOKUP(Calculator!D9,A38:E91,3+IF(Calculator!D13="yes",2,0))</f>
        <v>#N/A</v>
      </c>
      <c r="C34" s="32"/>
      <c r="D34" s="32"/>
      <c r="E34" s="149"/>
      <c r="F34" s="32"/>
      <c r="G34" s="32"/>
      <c r="H34" s="32"/>
      <c r="I34" s="32"/>
      <c r="J34" s="32"/>
      <c r="K34" s="32"/>
      <c r="L34" s="32"/>
      <c r="M34" s="32"/>
      <c r="N34" s="32"/>
    </row>
    <row r="36" spans="1:14">
      <c r="B36" s="167" t="s">
        <v>137</v>
      </c>
      <c r="C36" s="167"/>
      <c r="D36" s="163" t="s">
        <v>138</v>
      </c>
      <c r="E36" s="164"/>
    </row>
    <row r="37" spans="1:14">
      <c r="B37" s="165" t="s">
        <v>135</v>
      </c>
      <c r="C37" s="163" t="s">
        <v>136</v>
      </c>
      <c r="D37" s="166" t="s">
        <v>135</v>
      </c>
      <c r="E37" s="166" t="s">
        <v>136</v>
      </c>
    </row>
    <row r="38" spans="1:14">
      <c r="A38" s="105">
        <v>16</v>
      </c>
      <c r="B38">
        <v>0.5</v>
      </c>
      <c r="C38">
        <v>0.5</v>
      </c>
      <c r="D38" s="156">
        <v>1</v>
      </c>
      <c r="E38" s="157">
        <v>2</v>
      </c>
    </row>
    <row r="39" spans="1:14">
      <c r="A39" s="105">
        <v>17</v>
      </c>
      <c r="B39">
        <v>0.5</v>
      </c>
      <c r="C39">
        <v>0.5</v>
      </c>
      <c r="D39" s="156">
        <v>1</v>
      </c>
      <c r="E39" s="157">
        <v>2</v>
      </c>
    </row>
    <row r="40" spans="1:14">
      <c r="A40" s="105">
        <v>18</v>
      </c>
      <c r="B40">
        <v>0.5</v>
      </c>
      <c r="C40">
        <v>0.5</v>
      </c>
      <c r="D40" s="156">
        <v>1</v>
      </c>
      <c r="E40" s="157">
        <v>2</v>
      </c>
    </row>
    <row r="41" spans="1:14">
      <c r="A41" s="105">
        <v>19</v>
      </c>
      <c r="B41">
        <v>0.5</v>
      </c>
      <c r="C41">
        <v>0.5</v>
      </c>
      <c r="D41" s="156">
        <v>1</v>
      </c>
      <c r="E41" s="157">
        <v>2</v>
      </c>
    </row>
    <row r="42" spans="1:14">
      <c r="A42" s="105">
        <v>20</v>
      </c>
      <c r="B42">
        <v>0.5</v>
      </c>
      <c r="C42">
        <v>0.5</v>
      </c>
      <c r="D42" s="156">
        <v>1</v>
      </c>
      <c r="E42" s="157">
        <v>2</v>
      </c>
    </row>
    <row r="43" spans="1:14">
      <c r="A43" s="105">
        <v>21</v>
      </c>
      <c r="B43">
        <v>0.5</v>
      </c>
      <c r="C43">
        <v>1.5</v>
      </c>
      <c r="D43" s="156">
        <v>2</v>
      </c>
      <c r="E43" s="157">
        <v>4</v>
      </c>
    </row>
    <row r="44" spans="1:14">
      <c r="A44" s="105">
        <v>22</v>
      </c>
      <c r="B44">
        <v>0.5</v>
      </c>
      <c r="C44">
        <v>1.5</v>
      </c>
      <c r="D44" s="156">
        <v>2</v>
      </c>
      <c r="E44" s="157">
        <v>4</v>
      </c>
    </row>
    <row r="45" spans="1:14">
      <c r="A45" s="105">
        <v>23</v>
      </c>
      <c r="B45">
        <v>0.5</v>
      </c>
      <c r="C45">
        <v>1.5</v>
      </c>
      <c r="D45" s="156">
        <v>2</v>
      </c>
      <c r="E45" s="157">
        <v>4</v>
      </c>
    </row>
    <row r="46" spans="1:14">
      <c r="A46" s="105">
        <v>24</v>
      </c>
      <c r="B46">
        <v>0.5</v>
      </c>
      <c r="C46">
        <v>1.5</v>
      </c>
      <c r="D46" s="156">
        <v>2</v>
      </c>
      <c r="E46" s="157">
        <v>4</v>
      </c>
    </row>
    <row r="47" spans="1:14">
      <c r="A47" s="105">
        <v>25</v>
      </c>
      <c r="B47">
        <v>0.5</v>
      </c>
      <c r="C47">
        <v>1.5</v>
      </c>
      <c r="D47" s="156">
        <v>2</v>
      </c>
      <c r="E47" s="157">
        <v>4</v>
      </c>
    </row>
    <row r="48" spans="1:14">
      <c r="A48" s="105">
        <v>26</v>
      </c>
      <c r="B48">
        <v>0.5</v>
      </c>
      <c r="C48">
        <v>2</v>
      </c>
      <c r="D48" s="156">
        <v>3</v>
      </c>
      <c r="E48" s="157">
        <v>4</v>
      </c>
    </row>
    <row r="49" spans="1:5">
      <c r="A49" s="105">
        <v>27</v>
      </c>
      <c r="B49">
        <v>0.5</v>
      </c>
      <c r="C49">
        <v>2</v>
      </c>
      <c r="D49" s="156">
        <v>3</v>
      </c>
      <c r="E49" s="157">
        <v>4</v>
      </c>
    </row>
    <row r="50" spans="1:5">
      <c r="A50" s="105">
        <v>28</v>
      </c>
      <c r="B50">
        <v>0.5</v>
      </c>
      <c r="C50">
        <v>2</v>
      </c>
      <c r="D50" s="156">
        <v>3</v>
      </c>
      <c r="E50" s="157">
        <v>4</v>
      </c>
    </row>
    <row r="51" spans="1:5">
      <c r="A51" s="105">
        <v>29</v>
      </c>
      <c r="B51">
        <v>0.5</v>
      </c>
      <c r="C51">
        <v>2</v>
      </c>
      <c r="D51" s="156">
        <v>3</v>
      </c>
      <c r="E51" s="157">
        <v>4</v>
      </c>
    </row>
    <row r="52" spans="1:5">
      <c r="A52" s="105">
        <v>30</v>
      </c>
      <c r="B52">
        <v>0.5</v>
      </c>
      <c r="C52">
        <v>2</v>
      </c>
      <c r="D52" s="156">
        <v>3</v>
      </c>
      <c r="E52" s="157">
        <v>4</v>
      </c>
    </row>
    <row r="53" spans="1:5">
      <c r="A53" s="105">
        <v>31</v>
      </c>
      <c r="B53">
        <v>2</v>
      </c>
      <c r="C53">
        <v>2.5</v>
      </c>
      <c r="D53" s="156">
        <v>5</v>
      </c>
      <c r="E53" s="157">
        <v>5</v>
      </c>
    </row>
    <row r="54" spans="1:5">
      <c r="A54" s="105">
        <v>32</v>
      </c>
      <c r="B54">
        <v>2</v>
      </c>
      <c r="C54">
        <v>2.5</v>
      </c>
      <c r="D54" s="156">
        <v>5</v>
      </c>
      <c r="E54" s="157">
        <v>5</v>
      </c>
    </row>
    <row r="55" spans="1:5">
      <c r="A55" s="105">
        <v>33</v>
      </c>
      <c r="B55">
        <v>2</v>
      </c>
      <c r="C55">
        <v>2.5</v>
      </c>
      <c r="D55" s="156">
        <v>5</v>
      </c>
      <c r="E55" s="157">
        <v>5</v>
      </c>
    </row>
    <row r="56" spans="1:5">
      <c r="A56" s="105">
        <v>34</v>
      </c>
      <c r="B56">
        <v>2</v>
      </c>
      <c r="C56">
        <v>2.5</v>
      </c>
      <c r="D56" s="156">
        <v>5</v>
      </c>
      <c r="E56" s="157">
        <v>5</v>
      </c>
    </row>
    <row r="57" spans="1:5">
      <c r="A57" s="105">
        <v>35</v>
      </c>
      <c r="B57">
        <v>2</v>
      </c>
      <c r="C57">
        <v>2.5</v>
      </c>
      <c r="D57" s="156">
        <v>5</v>
      </c>
      <c r="E57" s="157">
        <v>5</v>
      </c>
    </row>
    <row r="58" spans="1:5">
      <c r="A58" s="105">
        <v>36</v>
      </c>
      <c r="B58">
        <v>3</v>
      </c>
      <c r="C58">
        <v>2</v>
      </c>
      <c r="D58" s="156">
        <v>5</v>
      </c>
      <c r="E58" s="157">
        <v>5</v>
      </c>
    </row>
    <row r="59" spans="1:5">
      <c r="A59" s="105">
        <v>37</v>
      </c>
      <c r="B59">
        <v>3</v>
      </c>
      <c r="C59">
        <v>2</v>
      </c>
      <c r="D59" s="156">
        <v>5</v>
      </c>
      <c r="E59" s="157">
        <v>5</v>
      </c>
    </row>
    <row r="60" spans="1:5">
      <c r="A60" s="105">
        <v>38</v>
      </c>
      <c r="B60">
        <v>3</v>
      </c>
      <c r="C60">
        <v>2</v>
      </c>
      <c r="D60" s="156">
        <v>5</v>
      </c>
      <c r="E60" s="157">
        <v>5</v>
      </c>
    </row>
    <row r="61" spans="1:5">
      <c r="A61" s="105">
        <v>39</v>
      </c>
      <c r="B61">
        <v>3</v>
      </c>
      <c r="C61">
        <v>2</v>
      </c>
      <c r="D61" s="156">
        <v>5</v>
      </c>
      <c r="E61" s="157">
        <v>5</v>
      </c>
    </row>
    <row r="62" spans="1:5">
      <c r="A62" s="105">
        <v>40</v>
      </c>
      <c r="B62">
        <v>3</v>
      </c>
      <c r="C62">
        <v>2</v>
      </c>
      <c r="D62" s="156">
        <v>5</v>
      </c>
      <c r="E62" s="157">
        <v>5</v>
      </c>
    </row>
    <row r="63" spans="1:5">
      <c r="A63" s="105">
        <v>41</v>
      </c>
      <c r="B63">
        <v>3</v>
      </c>
      <c r="C63">
        <v>2</v>
      </c>
      <c r="D63" s="156">
        <v>5</v>
      </c>
      <c r="E63" s="157">
        <v>5</v>
      </c>
    </row>
    <row r="64" spans="1:5">
      <c r="A64" s="105">
        <v>42</v>
      </c>
      <c r="B64">
        <v>3</v>
      </c>
      <c r="C64">
        <v>2</v>
      </c>
      <c r="D64" s="156">
        <v>5</v>
      </c>
      <c r="E64" s="157">
        <v>5</v>
      </c>
    </row>
    <row r="65" spans="1:5">
      <c r="A65" s="105">
        <v>43</v>
      </c>
      <c r="B65">
        <v>3</v>
      </c>
      <c r="C65">
        <v>2</v>
      </c>
      <c r="D65" s="156">
        <v>5</v>
      </c>
      <c r="E65" s="157">
        <v>5</v>
      </c>
    </row>
    <row r="66" spans="1:5">
      <c r="A66" s="105">
        <v>44</v>
      </c>
      <c r="B66">
        <v>3</v>
      </c>
      <c r="C66">
        <v>2</v>
      </c>
      <c r="D66" s="156">
        <v>5</v>
      </c>
      <c r="E66" s="157">
        <v>5</v>
      </c>
    </row>
    <row r="67" spans="1:5">
      <c r="A67" s="105">
        <v>45</v>
      </c>
      <c r="B67">
        <v>3</v>
      </c>
      <c r="C67">
        <v>2</v>
      </c>
      <c r="D67" s="156">
        <v>5</v>
      </c>
      <c r="E67" s="157">
        <v>5</v>
      </c>
    </row>
    <row r="68" spans="1:5">
      <c r="A68" s="105">
        <v>46</v>
      </c>
      <c r="B68">
        <v>2.5</v>
      </c>
      <c r="C68">
        <v>1.5</v>
      </c>
      <c r="D68" s="156">
        <v>4</v>
      </c>
      <c r="E68" s="157">
        <v>4</v>
      </c>
    </row>
    <row r="69" spans="1:5">
      <c r="A69" s="105">
        <v>47</v>
      </c>
      <c r="B69">
        <v>2.5</v>
      </c>
      <c r="C69">
        <v>1.5</v>
      </c>
      <c r="D69" s="156">
        <v>4</v>
      </c>
      <c r="E69" s="157">
        <v>4</v>
      </c>
    </row>
    <row r="70" spans="1:5">
      <c r="A70" s="105">
        <v>48</v>
      </c>
      <c r="B70">
        <v>2.5</v>
      </c>
      <c r="C70">
        <v>1.5</v>
      </c>
      <c r="D70" s="156">
        <v>4</v>
      </c>
      <c r="E70" s="157">
        <v>4</v>
      </c>
    </row>
    <row r="71" spans="1:5">
      <c r="A71" s="105">
        <v>49</v>
      </c>
      <c r="B71">
        <v>2.5</v>
      </c>
      <c r="C71">
        <v>1.5</v>
      </c>
      <c r="D71" s="156">
        <v>4</v>
      </c>
      <c r="E71" s="157">
        <v>4</v>
      </c>
    </row>
    <row r="72" spans="1:5">
      <c r="A72" s="105">
        <v>50</v>
      </c>
      <c r="B72">
        <v>2.5</v>
      </c>
      <c r="C72">
        <v>1.5</v>
      </c>
      <c r="D72" s="156">
        <v>4</v>
      </c>
      <c r="E72" s="157">
        <v>4</v>
      </c>
    </row>
    <row r="73" spans="1:5">
      <c r="A73" s="105">
        <v>51</v>
      </c>
      <c r="B73">
        <v>2.5</v>
      </c>
      <c r="C73">
        <v>1.5</v>
      </c>
      <c r="D73" s="156">
        <v>3</v>
      </c>
      <c r="E73" s="157">
        <v>3</v>
      </c>
    </row>
    <row r="74" spans="1:5">
      <c r="A74" s="105">
        <v>52</v>
      </c>
      <c r="B74">
        <v>2.5</v>
      </c>
      <c r="C74">
        <v>1.5</v>
      </c>
      <c r="D74" s="156">
        <v>3</v>
      </c>
      <c r="E74" s="157">
        <v>3</v>
      </c>
    </row>
    <row r="75" spans="1:5">
      <c r="A75" s="105">
        <v>53</v>
      </c>
      <c r="B75">
        <v>2.5</v>
      </c>
      <c r="C75">
        <v>1.5</v>
      </c>
      <c r="D75" s="156">
        <v>3</v>
      </c>
      <c r="E75" s="157">
        <v>3</v>
      </c>
    </row>
    <row r="76" spans="1:5">
      <c r="A76" s="105">
        <v>54</v>
      </c>
      <c r="B76">
        <v>2.5</v>
      </c>
      <c r="C76">
        <v>1.5</v>
      </c>
      <c r="D76" s="156">
        <v>3</v>
      </c>
      <c r="E76" s="157">
        <v>3</v>
      </c>
    </row>
    <row r="77" spans="1:5">
      <c r="A77" s="105">
        <v>55</v>
      </c>
      <c r="B77">
        <v>2.5</v>
      </c>
      <c r="C77">
        <v>1.5</v>
      </c>
      <c r="D77" s="156">
        <v>3</v>
      </c>
      <c r="E77" s="157">
        <v>3</v>
      </c>
    </row>
    <row r="78" spans="1:5">
      <c r="A78" s="105">
        <v>56</v>
      </c>
      <c r="B78">
        <v>1.5</v>
      </c>
      <c r="C78">
        <v>0.5</v>
      </c>
      <c r="D78" s="156">
        <v>2</v>
      </c>
      <c r="E78" s="157">
        <v>2</v>
      </c>
    </row>
    <row r="79" spans="1:5">
      <c r="A79" s="105">
        <v>57</v>
      </c>
      <c r="B79">
        <v>1.5</v>
      </c>
      <c r="C79">
        <v>0.5</v>
      </c>
      <c r="D79" s="156">
        <v>2</v>
      </c>
      <c r="E79" s="157">
        <v>2</v>
      </c>
    </row>
    <row r="80" spans="1:5">
      <c r="A80" s="105">
        <v>58</v>
      </c>
      <c r="B80">
        <v>1.5</v>
      </c>
      <c r="C80">
        <v>0.5</v>
      </c>
      <c r="D80" s="156">
        <v>2</v>
      </c>
      <c r="E80" s="157">
        <v>2</v>
      </c>
    </row>
    <row r="81" spans="1:5">
      <c r="A81" s="105">
        <v>59</v>
      </c>
      <c r="B81">
        <v>1.5</v>
      </c>
      <c r="C81">
        <v>0.5</v>
      </c>
      <c r="D81" s="156">
        <v>2</v>
      </c>
      <c r="E81" s="157">
        <v>2</v>
      </c>
    </row>
    <row r="82" spans="1:5">
      <c r="A82" s="105">
        <v>60</v>
      </c>
      <c r="B82">
        <v>1.5</v>
      </c>
      <c r="C82">
        <v>0.5</v>
      </c>
      <c r="D82" s="156">
        <v>2</v>
      </c>
      <c r="E82" s="157">
        <v>2</v>
      </c>
    </row>
    <row r="83" spans="1:5">
      <c r="A83" s="105">
        <v>61</v>
      </c>
      <c r="B83">
        <v>0.5</v>
      </c>
      <c r="C83">
        <v>0.5</v>
      </c>
      <c r="D83" s="156">
        <v>1</v>
      </c>
      <c r="E83" s="157">
        <v>1</v>
      </c>
    </row>
    <row r="84" spans="1:5">
      <c r="A84" s="105">
        <v>62</v>
      </c>
      <c r="B84">
        <v>0.5</v>
      </c>
      <c r="C84">
        <v>0.5</v>
      </c>
      <c r="D84" s="156">
        <v>1</v>
      </c>
      <c r="E84" s="157">
        <v>1</v>
      </c>
    </row>
    <row r="85" spans="1:5">
      <c r="A85" s="105">
        <v>63</v>
      </c>
      <c r="B85">
        <v>0.5</v>
      </c>
      <c r="C85">
        <v>0.5</v>
      </c>
      <c r="D85" s="156">
        <v>1</v>
      </c>
      <c r="E85" s="157">
        <v>1</v>
      </c>
    </row>
    <row r="86" spans="1:5">
      <c r="A86" s="105">
        <v>64</v>
      </c>
      <c r="B86">
        <v>0.5</v>
      </c>
      <c r="C86">
        <v>0.5</v>
      </c>
      <c r="D86" s="156">
        <v>1</v>
      </c>
      <c r="E86" s="157">
        <v>1</v>
      </c>
    </row>
    <row r="87" spans="1:5">
      <c r="A87" s="105">
        <v>65</v>
      </c>
      <c r="B87">
        <v>0.5</v>
      </c>
      <c r="D87" s="156">
        <v>1</v>
      </c>
      <c r="E87" s="157">
        <v>0</v>
      </c>
    </row>
    <row r="88" spans="1:5">
      <c r="A88" s="105">
        <v>66</v>
      </c>
      <c r="B88">
        <v>0.5</v>
      </c>
      <c r="D88" s="156">
        <v>1</v>
      </c>
      <c r="E88" s="157">
        <v>0</v>
      </c>
    </row>
    <row r="89" spans="1:5">
      <c r="A89" s="105">
        <v>67</v>
      </c>
      <c r="B89">
        <v>0.5</v>
      </c>
      <c r="D89" s="156">
        <v>1</v>
      </c>
      <c r="E89" s="157">
        <v>0</v>
      </c>
    </row>
    <row r="90" spans="1:5">
      <c r="A90" s="105">
        <v>68</v>
      </c>
      <c r="B90">
        <v>0.5</v>
      </c>
      <c r="D90" s="156">
        <v>1</v>
      </c>
      <c r="E90" s="157">
        <v>0</v>
      </c>
    </row>
    <row r="91" spans="1:5">
      <c r="A91" s="107">
        <v>69</v>
      </c>
      <c r="B91">
        <v>0.5</v>
      </c>
      <c r="D91" s="156">
        <v>1</v>
      </c>
      <c r="E91" s="157">
        <v>0</v>
      </c>
    </row>
  </sheetData>
  <conditionalFormatting sqref="C12:C14 C16">
    <cfRule type="expression" dxfId="1" priority="1">
      <formula>XER12="yes"</formula>
    </cfRule>
    <cfRule type="expression" dxfId="0" priority="2" stopIfTrue="1">
      <formula>"d14=""yes"""</formula>
    </cfRule>
  </conditionalFormatting>
  <dataValidations count="4">
    <dataValidation type="list" allowBlank="1" showInputMessage="1" showErrorMessage="1" sqref="B28:B31" xr:uid="{1C9F2FF7-F9CB-4586-90EF-264B8592D6D1}">
      <formula1>"65, 67, 70"</formula1>
    </dataValidation>
    <dataValidation type="list" allowBlank="1" showInputMessage="1" showErrorMessage="1" sqref="B26" xr:uid="{BD3B119C-22F5-47F6-9D86-C5276614035A}">
      <formula1>"10, 20"</formula1>
    </dataValidation>
    <dataValidation type="list" allowBlank="1" showInputMessage="1" showErrorMessage="1" sqref="B4" xr:uid="{4E28A325-1F4C-40A8-A082-A928BDA7926A}">
      <formula1>"Corporate, Business"</formula1>
    </dataValidation>
    <dataValidation type="list" allowBlank="1" showInputMessage="1" showErrorMessage="1" sqref="F19" xr:uid="{4A287454-260B-46C3-AF3E-CFDE17A940A2}">
      <formula1>"2 years, 5 years, 'to age 65'"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E2EAFFB-A8D0-465C-9CCA-D09660854B10}">
          <x14:formula1>
            <xm:f>Checklist!$B$4:$B$9</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1"/>
  <sheetViews>
    <sheetView zoomScale="67" workbookViewId="0">
      <selection activeCell="A48" sqref="A48:XFD48"/>
    </sheetView>
  </sheetViews>
  <sheetFormatPr defaultColWidth="12.7265625" defaultRowHeight="14.5"/>
  <cols>
    <col min="1" max="1" width="3.1796875" style="6" customWidth="1"/>
    <col min="2" max="2" width="10.453125" style="6" customWidth="1"/>
    <col min="3" max="18" width="10" style="1" customWidth="1"/>
    <col min="22" max="16384" width="12.7265625" style="7"/>
  </cols>
  <sheetData>
    <row r="1" spans="1:23">
      <c r="A1" s="9"/>
      <c r="B1" s="5"/>
      <c r="D1" s="2"/>
      <c r="H1" s="2"/>
      <c r="L1" s="2"/>
      <c r="P1" s="2"/>
    </row>
    <row r="2" spans="1:23">
      <c r="B2" s="5"/>
      <c r="E2" s="207"/>
      <c r="F2" s="208"/>
      <c r="I2" s="207"/>
      <c r="J2" s="208"/>
      <c r="M2" s="207"/>
      <c r="N2" s="208"/>
      <c r="Q2" s="207"/>
      <c r="R2" s="208"/>
    </row>
    <row r="3" spans="1:23">
      <c r="B3" s="131" t="s">
        <v>83</v>
      </c>
    </row>
    <row r="4" spans="1:23">
      <c r="C4" s="6"/>
      <c r="D4" s="6"/>
      <c r="E4" s="6"/>
      <c r="F4" s="6"/>
      <c r="G4" s="6"/>
      <c r="H4" s="6"/>
      <c r="I4" s="6"/>
      <c r="J4" s="6"/>
      <c r="K4" s="6"/>
      <c r="L4" s="6"/>
      <c r="M4" s="6"/>
      <c r="N4" s="6"/>
      <c r="O4" s="6" t="s">
        <v>133</v>
      </c>
      <c r="P4" s="6"/>
      <c r="Q4" s="6"/>
      <c r="R4" s="6"/>
    </row>
    <row r="5" spans="1:23" ht="16.5" customHeight="1">
      <c r="D5" s="3"/>
      <c r="E5" s="3"/>
      <c r="F5" s="3"/>
      <c r="H5" s="3"/>
      <c r="I5" s="3"/>
      <c r="J5" s="3"/>
      <c r="L5" s="3"/>
      <c r="M5" s="3"/>
      <c r="N5" s="3"/>
      <c r="O5" s="1" t="s">
        <v>139</v>
      </c>
      <c r="P5" s="3"/>
      <c r="Q5" s="3"/>
      <c r="R5" s="3"/>
    </row>
    <row r="6" spans="1:23">
      <c r="D6" s="3"/>
      <c r="E6" s="3"/>
      <c r="F6" s="3"/>
      <c r="H6" s="3"/>
      <c r="I6" s="3"/>
      <c r="J6" s="3"/>
      <c r="L6" s="3"/>
      <c r="M6" s="3"/>
      <c r="N6" s="3"/>
      <c r="O6" s="1" t="s">
        <v>134</v>
      </c>
      <c r="P6" s="3"/>
      <c r="Q6" s="3"/>
      <c r="R6" s="3"/>
    </row>
    <row r="7" spans="1:23">
      <c r="D7" s="3"/>
      <c r="E7" s="3"/>
      <c r="F7" s="3"/>
      <c r="H7" s="3"/>
      <c r="I7" s="3"/>
      <c r="J7" s="3"/>
      <c r="L7" s="3"/>
      <c r="M7" s="3"/>
      <c r="N7" s="3"/>
      <c r="P7" s="3"/>
      <c r="Q7" s="3"/>
      <c r="R7" s="3"/>
    </row>
    <row r="8" spans="1:23" ht="25" customHeight="1">
      <c r="B8" s="144" t="s">
        <v>98</v>
      </c>
      <c r="C8" s="211" t="str">
        <f>Variables!E24</f>
        <v>Group 1 (White Collar)</v>
      </c>
      <c r="D8" s="212"/>
      <c r="E8" s="212"/>
      <c r="F8" s="212"/>
      <c r="G8" s="211" t="str">
        <f>Variables!E25</f>
        <v>Group 2 (Flight Crew &amp; Trade Certificate)</v>
      </c>
      <c r="H8" s="212"/>
      <c r="I8" s="212"/>
      <c r="J8" s="212"/>
      <c r="K8" s="211" t="str">
        <f>Variables!E26</f>
        <v>Group 3 (Manual work)</v>
      </c>
      <c r="L8" s="212"/>
      <c r="M8" s="212"/>
      <c r="N8" s="212"/>
      <c r="O8" s="211" t="s">
        <v>133</v>
      </c>
      <c r="P8" s="212"/>
      <c r="Q8" s="212"/>
      <c r="R8" s="212"/>
    </row>
    <row r="9" spans="1:23" ht="15.75" customHeight="1">
      <c r="B9" s="213" t="s">
        <v>46</v>
      </c>
      <c r="C9" s="209" t="s">
        <v>47</v>
      </c>
      <c r="D9" s="209"/>
      <c r="E9" s="209" t="s">
        <v>48</v>
      </c>
      <c r="F9" s="210"/>
      <c r="G9" s="209" t="s">
        <v>47</v>
      </c>
      <c r="H9" s="209"/>
      <c r="I9" s="209" t="s">
        <v>48</v>
      </c>
      <c r="J9" s="210"/>
      <c r="K9" s="209" t="s">
        <v>47</v>
      </c>
      <c r="L9" s="209"/>
      <c r="M9" s="209" t="s">
        <v>48</v>
      </c>
      <c r="N9" s="210"/>
      <c r="O9" s="209" t="s">
        <v>47</v>
      </c>
      <c r="P9" s="209"/>
      <c r="Q9" s="209" t="s">
        <v>48</v>
      </c>
      <c r="R9" s="210"/>
    </row>
    <row r="10" spans="1:23">
      <c r="B10" s="214"/>
      <c r="C10" s="115" t="s">
        <v>17</v>
      </c>
      <c r="D10" s="115" t="s">
        <v>22</v>
      </c>
      <c r="E10" s="115" t="s">
        <v>17</v>
      </c>
      <c r="F10" s="116" t="s">
        <v>22</v>
      </c>
      <c r="G10" s="115" t="s">
        <v>17</v>
      </c>
      <c r="H10" s="115" t="s">
        <v>22</v>
      </c>
      <c r="I10" s="115" t="s">
        <v>17</v>
      </c>
      <c r="J10" s="116" t="s">
        <v>22</v>
      </c>
      <c r="K10" s="115" t="s">
        <v>17</v>
      </c>
      <c r="L10" s="115" t="s">
        <v>22</v>
      </c>
      <c r="M10" s="115" t="s">
        <v>17</v>
      </c>
      <c r="N10" s="116" t="s">
        <v>22</v>
      </c>
      <c r="O10" s="115" t="s">
        <v>17</v>
      </c>
      <c r="P10" s="115" t="s">
        <v>22</v>
      </c>
      <c r="Q10" s="115" t="s">
        <v>17</v>
      </c>
      <c r="R10" s="116" t="s">
        <v>22</v>
      </c>
    </row>
    <row r="11" spans="1:23">
      <c r="A11" s="7"/>
      <c r="B11" s="105">
        <v>16</v>
      </c>
      <c r="C11" s="106">
        <v>3.4</v>
      </c>
      <c r="D11" s="106">
        <v>3.4</v>
      </c>
      <c r="E11" s="106">
        <v>3.03</v>
      </c>
      <c r="F11" s="106">
        <v>3.03</v>
      </c>
      <c r="G11" s="104">
        <v>5.9</v>
      </c>
      <c r="H11" s="104">
        <v>5.9</v>
      </c>
      <c r="I11" s="104">
        <v>5.24</v>
      </c>
      <c r="J11" s="104">
        <v>5.24</v>
      </c>
      <c r="K11" s="104">
        <v>6.81</v>
      </c>
      <c r="L11" s="104">
        <v>6.81</v>
      </c>
      <c r="M11" s="104">
        <v>6.07</v>
      </c>
      <c r="N11" s="104">
        <v>6.07</v>
      </c>
      <c r="O11" s="104">
        <v>4.3</v>
      </c>
      <c r="P11" s="104">
        <v>4.3</v>
      </c>
      <c r="Q11" s="104">
        <v>2.1</v>
      </c>
      <c r="R11" s="104">
        <v>2.1</v>
      </c>
      <c r="V11" s="7">
        <f>Calculator!I7/10000</f>
        <v>0</v>
      </c>
      <c r="W11" s="7">
        <f>V11*O49</f>
        <v>0</v>
      </c>
    </row>
    <row r="12" spans="1:23">
      <c r="A12" s="7"/>
      <c r="B12" s="105">
        <v>17</v>
      </c>
      <c r="C12" s="106">
        <v>3.4</v>
      </c>
      <c r="D12" s="106">
        <v>3.4</v>
      </c>
      <c r="E12" s="106">
        <v>3.03</v>
      </c>
      <c r="F12" s="106">
        <v>3.03</v>
      </c>
      <c r="G12" s="104">
        <v>5.9</v>
      </c>
      <c r="H12" s="104">
        <v>5.9</v>
      </c>
      <c r="I12" s="104">
        <v>5.24</v>
      </c>
      <c r="J12" s="104">
        <v>5.24</v>
      </c>
      <c r="K12" s="104">
        <v>6.81</v>
      </c>
      <c r="L12" s="104">
        <v>6.81</v>
      </c>
      <c r="M12" s="104">
        <v>6.07</v>
      </c>
      <c r="N12" s="104">
        <v>6.07</v>
      </c>
      <c r="O12" s="104">
        <v>4.3</v>
      </c>
      <c r="P12" s="104">
        <v>4.3</v>
      </c>
      <c r="Q12" s="104">
        <v>2.1</v>
      </c>
      <c r="R12" s="104">
        <v>2.1</v>
      </c>
      <c r="V12" s="7">
        <f>Calculator!I8/10000</f>
        <v>0</v>
      </c>
      <c r="W12" s="7">
        <f>V12*Q50</f>
        <v>0</v>
      </c>
    </row>
    <row r="13" spans="1:23">
      <c r="A13" s="7"/>
      <c r="B13" s="105">
        <v>18</v>
      </c>
      <c r="C13" s="106">
        <v>3.4</v>
      </c>
      <c r="D13" s="106">
        <v>3.4</v>
      </c>
      <c r="E13" s="106">
        <v>3.03</v>
      </c>
      <c r="F13" s="106">
        <v>3.03</v>
      </c>
      <c r="G13" s="104">
        <v>5.9</v>
      </c>
      <c r="H13" s="104">
        <v>5.9</v>
      </c>
      <c r="I13" s="104">
        <v>5.24</v>
      </c>
      <c r="J13" s="104">
        <v>5.24</v>
      </c>
      <c r="K13" s="104">
        <v>6.81</v>
      </c>
      <c r="L13" s="104">
        <v>6.81</v>
      </c>
      <c r="M13" s="104">
        <v>6.07</v>
      </c>
      <c r="N13" s="104">
        <v>6.07</v>
      </c>
      <c r="O13" s="104">
        <v>4.3</v>
      </c>
      <c r="P13" s="104">
        <v>4.3</v>
      </c>
      <c r="Q13" s="104">
        <v>2.1</v>
      </c>
      <c r="R13" s="104">
        <v>2.1</v>
      </c>
    </row>
    <row r="14" spans="1:23">
      <c r="A14" s="7"/>
      <c r="B14" s="105">
        <v>19</v>
      </c>
      <c r="C14" s="106">
        <v>3.4</v>
      </c>
      <c r="D14" s="106">
        <v>3.4</v>
      </c>
      <c r="E14" s="106">
        <v>3.03</v>
      </c>
      <c r="F14" s="106">
        <v>3.03</v>
      </c>
      <c r="G14" s="104">
        <v>5.9</v>
      </c>
      <c r="H14" s="104">
        <v>5.9</v>
      </c>
      <c r="I14" s="104">
        <v>5.24</v>
      </c>
      <c r="J14" s="104">
        <v>5.24</v>
      </c>
      <c r="K14" s="104">
        <v>6.81</v>
      </c>
      <c r="L14" s="104">
        <v>6.81</v>
      </c>
      <c r="M14" s="104">
        <v>6.07</v>
      </c>
      <c r="N14" s="104">
        <v>6.07</v>
      </c>
      <c r="O14" s="104">
        <v>4.3</v>
      </c>
      <c r="P14" s="104">
        <v>4.3</v>
      </c>
      <c r="Q14" s="104">
        <v>2.1</v>
      </c>
      <c r="R14" s="104">
        <v>2.1</v>
      </c>
    </row>
    <row r="15" spans="1:23">
      <c r="A15" s="7"/>
      <c r="B15" s="105">
        <v>20</v>
      </c>
      <c r="C15" s="106">
        <v>3.4</v>
      </c>
      <c r="D15" s="106">
        <v>3.4</v>
      </c>
      <c r="E15" s="106">
        <v>3.03</v>
      </c>
      <c r="F15" s="106">
        <v>3.03</v>
      </c>
      <c r="G15" s="104">
        <v>5.9</v>
      </c>
      <c r="H15" s="104">
        <v>5.9</v>
      </c>
      <c r="I15" s="104">
        <v>5.24</v>
      </c>
      <c r="J15" s="104">
        <v>5.24</v>
      </c>
      <c r="K15" s="104">
        <v>6.81</v>
      </c>
      <c r="L15" s="104">
        <v>6.81</v>
      </c>
      <c r="M15" s="104">
        <v>6.07</v>
      </c>
      <c r="N15" s="104">
        <v>6.07</v>
      </c>
      <c r="O15" s="104">
        <v>4.3</v>
      </c>
      <c r="P15" s="104">
        <v>4.3</v>
      </c>
      <c r="Q15" s="104">
        <v>2.1</v>
      </c>
      <c r="R15" s="104">
        <v>2.1</v>
      </c>
    </row>
    <row r="16" spans="1:23">
      <c r="A16" s="7"/>
      <c r="B16" s="105">
        <v>21</v>
      </c>
      <c r="C16" s="106">
        <v>3.4</v>
      </c>
      <c r="D16" s="106">
        <v>3.4</v>
      </c>
      <c r="E16" s="106">
        <v>3.03</v>
      </c>
      <c r="F16" s="106">
        <v>3.03</v>
      </c>
      <c r="G16" s="104">
        <v>5.9</v>
      </c>
      <c r="H16" s="104">
        <v>5.9</v>
      </c>
      <c r="I16" s="104">
        <v>5.24</v>
      </c>
      <c r="J16" s="104">
        <v>5.24</v>
      </c>
      <c r="K16" s="104">
        <v>6.81</v>
      </c>
      <c r="L16" s="104">
        <v>6.81</v>
      </c>
      <c r="M16" s="104">
        <v>6.07</v>
      </c>
      <c r="N16" s="104">
        <v>6.07</v>
      </c>
      <c r="O16" s="104">
        <v>4.3</v>
      </c>
      <c r="P16" s="104">
        <v>4.3</v>
      </c>
      <c r="Q16" s="104">
        <v>2.1</v>
      </c>
      <c r="R16" s="104">
        <v>2.1</v>
      </c>
    </row>
    <row r="17" spans="1:18">
      <c r="A17" s="7"/>
      <c r="B17" s="105">
        <v>22</v>
      </c>
      <c r="C17" s="106">
        <v>3.4</v>
      </c>
      <c r="D17" s="106">
        <v>3.4</v>
      </c>
      <c r="E17" s="106">
        <v>3.03</v>
      </c>
      <c r="F17" s="106">
        <v>3.03</v>
      </c>
      <c r="G17" s="104">
        <v>5.9</v>
      </c>
      <c r="H17" s="104">
        <v>5.9</v>
      </c>
      <c r="I17" s="104">
        <v>5.24</v>
      </c>
      <c r="J17" s="104">
        <v>5.24</v>
      </c>
      <c r="K17" s="104">
        <v>6.81</v>
      </c>
      <c r="L17" s="104">
        <v>6.81</v>
      </c>
      <c r="M17" s="104">
        <v>6.07</v>
      </c>
      <c r="N17" s="104">
        <v>6.07</v>
      </c>
      <c r="O17" s="104">
        <v>4.3</v>
      </c>
      <c r="P17" s="104">
        <v>4.3</v>
      </c>
      <c r="Q17" s="104">
        <v>2.1</v>
      </c>
      <c r="R17" s="104">
        <v>2.1</v>
      </c>
    </row>
    <row r="18" spans="1:18">
      <c r="A18" s="7"/>
      <c r="B18" s="105">
        <v>23</v>
      </c>
      <c r="C18" s="106">
        <v>3.4</v>
      </c>
      <c r="D18" s="106">
        <v>3.4</v>
      </c>
      <c r="E18" s="106">
        <v>3.03</v>
      </c>
      <c r="F18" s="106">
        <v>3.03</v>
      </c>
      <c r="G18" s="104">
        <v>5.9</v>
      </c>
      <c r="H18" s="104">
        <v>5.9</v>
      </c>
      <c r="I18" s="104">
        <v>5.24</v>
      </c>
      <c r="J18" s="104">
        <v>5.24</v>
      </c>
      <c r="K18" s="104">
        <v>6.81</v>
      </c>
      <c r="L18" s="104">
        <v>6.81</v>
      </c>
      <c r="M18" s="104">
        <v>6.07</v>
      </c>
      <c r="N18" s="104">
        <v>6.07</v>
      </c>
      <c r="O18" s="104">
        <v>4.3</v>
      </c>
      <c r="P18" s="104">
        <v>4.3</v>
      </c>
      <c r="Q18" s="104">
        <v>2.1</v>
      </c>
      <c r="R18" s="104">
        <v>2.1</v>
      </c>
    </row>
    <row r="19" spans="1:18">
      <c r="A19" s="7"/>
      <c r="B19" s="105">
        <v>24</v>
      </c>
      <c r="C19" s="106">
        <v>3.4</v>
      </c>
      <c r="D19" s="106">
        <v>3.4</v>
      </c>
      <c r="E19" s="106">
        <v>3.03</v>
      </c>
      <c r="F19" s="106">
        <v>3.03</v>
      </c>
      <c r="G19" s="104">
        <v>5.9</v>
      </c>
      <c r="H19" s="104">
        <v>5.9</v>
      </c>
      <c r="I19" s="104">
        <v>5.24</v>
      </c>
      <c r="J19" s="104">
        <v>5.24</v>
      </c>
      <c r="K19" s="104">
        <v>6.81</v>
      </c>
      <c r="L19" s="104">
        <v>6.81</v>
      </c>
      <c r="M19" s="104">
        <v>6.07</v>
      </c>
      <c r="N19" s="104">
        <v>6.07</v>
      </c>
      <c r="O19" s="104">
        <v>4.3</v>
      </c>
      <c r="P19" s="104">
        <v>4.3</v>
      </c>
      <c r="Q19" s="104">
        <v>2.1</v>
      </c>
      <c r="R19" s="104">
        <v>2.1</v>
      </c>
    </row>
    <row r="20" spans="1:18">
      <c r="A20" s="7"/>
      <c r="B20" s="105">
        <v>25</v>
      </c>
      <c r="C20" s="106">
        <v>3.4</v>
      </c>
      <c r="D20" s="106">
        <v>3.4</v>
      </c>
      <c r="E20" s="106">
        <v>3.03</v>
      </c>
      <c r="F20" s="106">
        <v>3.03</v>
      </c>
      <c r="G20" s="104">
        <v>5.9</v>
      </c>
      <c r="H20" s="104">
        <v>5.9</v>
      </c>
      <c r="I20" s="104">
        <v>5.24</v>
      </c>
      <c r="J20" s="104">
        <v>5.24</v>
      </c>
      <c r="K20" s="104">
        <v>6.81</v>
      </c>
      <c r="L20" s="104">
        <v>6.81</v>
      </c>
      <c r="M20" s="104">
        <v>6.07</v>
      </c>
      <c r="N20" s="104">
        <v>6.07</v>
      </c>
      <c r="O20" s="104">
        <v>4.3</v>
      </c>
      <c r="P20" s="104">
        <v>4.3</v>
      </c>
      <c r="Q20" s="104">
        <v>2.1</v>
      </c>
      <c r="R20" s="104">
        <v>2.1</v>
      </c>
    </row>
    <row r="21" spans="1:18">
      <c r="A21" s="7"/>
      <c r="B21" s="105">
        <v>26</v>
      </c>
      <c r="C21" s="106">
        <v>3.4</v>
      </c>
      <c r="D21" s="106">
        <v>3.4</v>
      </c>
      <c r="E21" s="106">
        <v>3.03</v>
      </c>
      <c r="F21" s="106">
        <v>3.03</v>
      </c>
      <c r="G21" s="104">
        <v>5.9</v>
      </c>
      <c r="H21" s="104">
        <v>5.9</v>
      </c>
      <c r="I21" s="104">
        <v>5.24</v>
      </c>
      <c r="J21" s="104">
        <v>5.24</v>
      </c>
      <c r="K21" s="104">
        <v>6.81</v>
      </c>
      <c r="L21" s="104">
        <v>6.81</v>
      </c>
      <c r="M21" s="104">
        <v>6.07</v>
      </c>
      <c r="N21" s="104">
        <v>6.07</v>
      </c>
      <c r="O21" s="104">
        <v>4.3</v>
      </c>
      <c r="P21" s="104">
        <v>4.3</v>
      </c>
      <c r="Q21" s="104">
        <v>2.1</v>
      </c>
      <c r="R21" s="104">
        <v>2.1</v>
      </c>
    </row>
    <row r="22" spans="1:18">
      <c r="A22" s="7"/>
      <c r="B22" s="105">
        <v>27</v>
      </c>
      <c r="C22" s="106">
        <v>3.4</v>
      </c>
      <c r="D22" s="106">
        <v>3.4</v>
      </c>
      <c r="E22" s="106">
        <v>3.03</v>
      </c>
      <c r="F22" s="106">
        <v>3.03</v>
      </c>
      <c r="G22" s="104">
        <v>5.9</v>
      </c>
      <c r="H22" s="104">
        <v>5.9</v>
      </c>
      <c r="I22" s="104">
        <v>5.24</v>
      </c>
      <c r="J22" s="104">
        <v>5.24</v>
      </c>
      <c r="K22" s="104">
        <v>6.81</v>
      </c>
      <c r="L22" s="104">
        <v>6.81</v>
      </c>
      <c r="M22" s="104">
        <v>6.07</v>
      </c>
      <c r="N22" s="104">
        <v>6.07</v>
      </c>
      <c r="O22" s="104">
        <v>4.3</v>
      </c>
      <c r="P22" s="104">
        <v>4.3</v>
      </c>
      <c r="Q22" s="104">
        <v>2.1</v>
      </c>
      <c r="R22" s="104">
        <v>2.1</v>
      </c>
    </row>
    <row r="23" spans="1:18">
      <c r="A23" s="7"/>
      <c r="B23" s="105">
        <v>28</v>
      </c>
      <c r="C23" s="106">
        <v>3.4</v>
      </c>
      <c r="D23" s="106">
        <v>3.4</v>
      </c>
      <c r="E23" s="106">
        <v>3.03</v>
      </c>
      <c r="F23" s="106">
        <v>3.03</v>
      </c>
      <c r="G23" s="104">
        <v>5.9</v>
      </c>
      <c r="H23" s="104">
        <v>5.9</v>
      </c>
      <c r="I23" s="104">
        <v>5.24</v>
      </c>
      <c r="J23" s="104">
        <v>5.24</v>
      </c>
      <c r="K23" s="104">
        <v>6.81</v>
      </c>
      <c r="L23" s="104">
        <v>6.81</v>
      </c>
      <c r="M23" s="104">
        <v>6.07</v>
      </c>
      <c r="N23" s="104">
        <v>6.07</v>
      </c>
      <c r="O23" s="104">
        <v>4.3</v>
      </c>
      <c r="P23" s="104">
        <v>4.3</v>
      </c>
      <c r="Q23" s="104">
        <v>2.1</v>
      </c>
      <c r="R23" s="104">
        <v>2.1</v>
      </c>
    </row>
    <row r="24" spans="1:18">
      <c r="A24" s="7"/>
      <c r="B24" s="105">
        <v>29</v>
      </c>
      <c r="C24" s="106">
        <v>3.4</v>
      </c>
      <c r="D24" s="106">
        <v>3.4</v>
      </c>
      <c r="E24" s="106">
        <v>3.03</v>
      </c>
      <c r="F24" s="106">
        <v>3.03</v>
      </c>
      <c r="G24" s="104">
        <v>5.9</v>
      </c>
      <c r="H24" s="104">
        <v>5.9</v>
      </c>
      <c r="I24" s="104">
        <v>5.24</v>
      </c>
      <c r="J24" s="104">
        <v>5.24</v>
      </c>
      <c r="K24" s="104">
        <v>6.81</v>
      </c>
      <c r="L24" s="104">
        <v>6.81</v>
      </c>
      <c r="M24" s="104">
        <v>6.07</v>
      </c>
      <c r="N24" s="104">
        <v>6.07</v>
      </c>
      <c r="O24" s="104">
        <v>4.3</v>
      </c>
      <c r="P24" s="104">
        <v>4.3</v>
      </c>
      <c r="Q24" s="104">
        <v>2.1</v>
      </c>
      <c r="R24" s="104">
        <v>2.1</v>
      </c>
    </row>
    <row r="25" spans="1:18">
      <c r="A25" s="7"/>
      <c r="B25" s="105">
        <v>30</v>
      </c>
      <c r="C25" s="106">
        <v>3.4</v>
      </c>
      <c r="D25" s="106">
        <v>3.4</v>
      </c>
      <c r="E25" s="106">
        <v>3.03</v>
      </c>
      <c r="F25" s="106">
        <v>3.03</v>
      </c>
      <c r="G25" s="104">
        <v>5.9</v>
      </c>
      <c r="H25" s="104">
        <v>5.9</v>
      </c>
      <c r="I25" s="104">
        <v>5.24</v>
      </c>
      <c r="J25" s="104">
        <v>5.24</v>
      </c>
      <c r="K25" s="104">
        <v>6.81</v>
      </c>
      <c r="L25" s="104">
        <v>6.81</v>
      </c>
      <c r="M25" s="104">
        <v>6.07</v>
      </c>
      <c r="N25" s="104">
        <v>6.07</v>
      </c>
      <c r="O25" s="104">
        <v>4.3</v>
      </c>
      <c r="P25" s="104">
        <v>4.3</v>
      </c>
      <c r="Q25" s="104">
        <v>2.1</v>
      </c>
      <c r="R25" s="104">
        <v>2.1</v>
      </c>
    </row>
    <row r="26" spans="1:18">
      <c r="A26" s="7"/>
      <c r="B26" s="105">
        <v>31</v>
      </c>
      <c r="C26" s="106">
        <v>3.4</v>
      </c>
      <c r="D26" s="106">
        <v>3.4</v>
      </c>
      <c r="E26" s="106">
        <v>3.03</v>
      </c>
      <c r="F26" s="106">
        <v>3.03</v>
      </c>
      <c r="G26" s="104">
        <v>5.9</v>
      </c>
      <c r="H26" s="104">
        <v>5.9</v>
      </c>
      <c r="I26" s="104">
        <v>5.24</v>
      </c>
      <c r="J26" s="104">
        <v>5.24</v>
      </c>
      <c r="K26" s="104">
        <v>6.81</v>
      </c>
      <c r="L26" s="104">
        <v>6.81</v>
      </c>
      <c r="M26" s="104">
        <v>6.07</v>
      </c>
      <c r="N26" s="104">
        <v>6.07</v>
      </c>
      <c r="O26" s="104">
        <v>5.3000000000000007</v>
      </c>
      <c r="P26" s="104">
        <v>5.3000000000000007</v>
      </c>
      <c r="Q26" s="104">
        <v>8.5</v>
      </c>
      <c r="R26" s="104">
        <v>8.5</v>
      </c>
    </row>
    <row r="27" spans="1:18">
      <c r="A27" s="7"/>
      <c r="B27" s="105">
        <v>32</v>
      </c>
      <c r="C27" s="106">
        <v>3.4</v>
      </c>
      <c r="D27" s="106">
        <v>3.4</v>
      </c>
      <c r="E27" s="106">
        <v>3.03</v>
      </c>
      <c r="F27" s="106">
        <v>3.03</v>
      </c>
      <c r="G27" s="104">
        <v>5.9</v>
      </c>
      <c r="H27" s="104">
        <v>5.9</v>
      </c>
      <c r="I27" s="104">
        <v>5.24</v>
      </c>
      <c r="J27" s="104">
        <v>5.24</v>
      </c>
      <c r="K27" s="104">
        <v>6.81</v>
      </c>
      <c r="L27" s="104">
        <v>6.81</v>
      </c>
      <c r="M27" s="104">
        <v>6.07</v>
      </c>
      <c r="N27" s="104">
        <v>6.07</v>
      </c>
      <c r="O27" s="104">
        <v>5.3000000000000007</v>
      </c>
      <c r="P27" s="104">
        <v>5.3000000000000007</v>
      </c>
      <c r="Q27" s="104">
        <v>8.5</v>
      </c>
      <c r="R27" s="104">
        <v>8.5</v>
      </c>
    </row>
    <row r="28" spans="1:18">
      <c r="A28" s="7"/>
      <c r="B28" s="105">
        <v>33</v>
      </c>
      <c r="C28" s="106">
        <v>3.4</v>
      </c>
      <c r="D28" s="106">
        <v>3.4</v>
      </c>
      <c r="E28" s="106">
        <v>3.03</v>
      </c>
      <c r="F28" s="106">
        <v>3.03</v>
      </c>
      <c r="G28" s="104">
        <v>5.9</v>
      </c>
      <c r="H28" s="104">
        <v>5.9</v>
      </c>
      <c r="I28" s="104">
        <v>5.24</v>
      </c>
      <c r="J28" s="104">
        <v>5.24</v>
      </c>
      <c r="K28" s="104">
        <v>6.81</v>
      </c>
      <c r="L28" s="104">
        <v>6.81</v>
      </c>
      <c r="M28" s="104">
        <v>6.07</v>
      </c>
      <c r="N28" s="104">
        <v>6.07</v>
      </c>
      <c r="O28" s="104">
        <v>5.3000000000000007</v>
      </c>
      <c r="P28" s="104">
        <v>5.3000000000000007</v>
      </c>
      <c r="Q28" s="104">
        <v>8.5</v>
      </c>
      <c r="R28" s="104">
        <v>8.5</v>
      </c>
    </row>
    <row r="29" spans="1:18">
      <c r="A29" s="7"/>
      <c r="B29" s="105">
        <v>34</v>
      </c>
      <c r="C29" s="106">
        <v>3.4</v>
      </c>
      <c r="D29" s="106">
        <v>3.4</v>
      </c>
      <c r="E29" s="106">
        <v>3.03</v>
      </c>
      <c r="F29" s="106">
        <v>3.03</v>
      </c>
      <c r="G29" s="104">
        <v>5.9</v>
      </c>
      <c r="H29" s="104">
        <v>5.9</v>
      </c>
      <c r="I29" s="104">
        <v>5.24</v>
      </c>
      <c r="J29" s="104">
        <v>5.24</v>
      </c>
      <c r="K29" s="104">
        <v>6.81</v>
      </c>
      <c r="L29" s="104">
        <v>6.81</v>
      </c>
      <c r="M29" s="104">
        <v>6.07</v>
      </c>
      <c r="N29" s="104">
        <v>6.07</v>
      </c>
      <c r="O29" s="104">
        <v>5.3000000000000007</v>
      </c>
      <c r="P29" s="104">
        <v>5.3000000000000007</v>
      </c>
      <c r="Q29" s="104">
        <v>8.5</v>
      </c>
      <c r="R29" s="104">
        <v>8.5</v>
      </c>
    </row>
    <row r="30" spans="1:18">
      <c r="A30" s="7"/>
      <c r="B30" s="105">
        <v>35</v>
      </c>
      <c r="C30" s="106">
        <v>3.4</v>
      </c>
      <c r="D30" s="106">
        <v>3.4</v>
      </c>
      <c r="E30" s="106">
        <v>3.03</v>
      </c>
      <c r="F30" s="106">
        <v>3.03</v>
      </c>
      <c r="G30" s="104">
        <v>5.9</v>
      </c>
      <c r="H30" s="104">
        <v>5.9</v>
      </c>
      <c r="I30" s="104">
        <v>5.24</v>
      </c>
      <c r="J30" s="104">
        <v>5.24</v>
      </c>
      <c r="K30" s="104">
        <v>6.81</v>
      </c>
      <c r="L30" s="104">
        <v>6.81</v>
      </c>
      <c r="M30" s="104">
        <v>6.07</v>
      </c>
      <c r="N30" s="104">
        <v>6.07</v>
      </c>
      <c r="O30" s="104">
        <v>5.3000000000000007</v>
      </c>
      <c r="P30" s="104">
        <v>5.3000000000000007</v>
      </c>
      <c r="Q30" s="104">
        <v>8.5</v>
      </c>
      <c r="R30" s="104">
        <v>8.5</v>
      </c>
    </row>
    <row r="31" spans="1:18">
      <c r="A31" s="7"/>
      <c r="B31" s="105">
        <v>36</v>
      </c>
      <c r="C31" s="106">
        <v>3.67</v>
      </c>
      <c r="D31" s="106">
        <v>3.67</v>
      </c>
      <c r="E31" s="106">
        <v>4.9400000000000004</v>
      </c>
      <c r="F31" s="106">
        <v>4.9400000000000004</v>
      </c>
      <c r="G31" s="104">
        <v>6.35</v>
      </c>
      <c r="H31" s="104">
        <v>6.35</v>
      </c>
      <c r="I31" s="104">
        <v>8.5399999999999991</v>
      </c>
      <c r="J31" s="104">
        <v>8.5399999999999991</v>
      </c>
      <c r="K31" s="104">
        <v>7.34</v>
      </c>
      <c r="L31" s="104">
        <v>7.34</v>
      </c>
      <c r="M31" s="104">
        <v>9.86</v>
      </c>
      <c r="N31" s="104">
        <v>9.86</v>
      </c>
      <c r="O31" s="104">
        <v>5.3000000000000007</v>
      </c>
      <c r="P31" s="104">
        <v>5.3000000000000007</v>
      </c>
      <c r="Q31" s="104">
        <v>8.5</v>
      </c>
      <c r="R31" s="104">
        <v>8.5</v>
      </c>
    </row>
    <row r="32" spans="1:18">
      <c r="A32" s="7"/>
      <c r="B32" s="105">
        <v>37</v>
      </c>
      <c r="C32" s="106">
        <v>3.78</v>
      </c>
      <c r="D32" s="106">
        <v>3.78</v>
      </c>
      <c r="E32" s="106">
        <v>5.55</v>
      </c>
      <c r="F32" s="106">
        <v>5.55</v>
      </c>
      <c r="G32" s="104">
        <v>6.53</v>
      </c>
      <c r="H32" s="104">
        <v>6.53</v>
      </c>
      <c r="I32" s="104">
        <v>9.6199999999999992</v>
      </c>
      <c r="J32" s="104">
        <v>9.6199999999999992</v>
      </c>
      <c r="K32" s="104">
        <v>7.55</v>
      </c>
      <c r="L32" s="104">
        <v>7.55</v>
      </c>
      <c r="M32" s="104">
        <v>11.12</v>
      </c>
      <c r="N32" s="104">
        <v>11.12</v>
      </c>
      <c r="O32" s="104">
        <v>5.3000000000000007</v>
      </c>
      <c r="P32" s="104">
        <v>5.3000000000000007</v>
      </c>
      <c r="Q32" s="104">
        <v>8.5</v>
      </c>
      <c r="R32" s="104">
        <v>8.5</v>
      </c>
    </row>
    <row r="33" spans="1:18">
      <c r="A33" s="7"/>
      <c r="B33" s="105">
        <v>38</v>
      </c>
      <c r="C33" s="106">
        <v>4.07</v>
      </c>
      <c r="D33" s="106">
        <v>4.07</v>
      </c>
      <c r="E33" s="106">
        <v>6.14</v>
      </c>
      <c r="F33" s="106">
        <v>6.14</v>
      </c>
      <c r="G33" s="104">
        <v>7.04</v>
      </c>
      <c r="H33" s="104">
        <v>7.04</v>
      </c>
      <c r="I33" s="104">
        <v>10.61</v>
      </c>
      <c r="J33" s="104">
        <v>10.61</v>
      </c>
      <c r="K33" s="104">
        <v>8.15</v>
      </c>
      <c r="L33" s="104">
        <v>8.15</v>
      </c>
      <c r="M33" s="104">
        <v>12.29</v>
      </c>
      <c r="N33" s="104">
        <v>12.29</v>
      </c>
      <c r="O33" s="104">
        <v>5.3000000000000007</v>
      </c>
      <c r="P33" s="104">
        <v>5.3000000000000007</v>
      </c>
      <c r="Q33" s="104">
        <v>8.5</v>
      </c>
      <c r="R33" s="104">
        <v>8.5</v>
      </c>
    </row>
    <row r="34" spans="1:18">
      <c r="A34" s="7"/>
      <c r="B34" s="105">
        <v>39</v>
      </c>
      <c r="C34" s="106">
        <v>4.38</v>
      </c>
      <c r="D34" s="106">
        <v>4.38</v>
      </c>
      <c r="E34" s="106">
        <v>6.8</v>
      </c>
      <c r="F34" s="106">
        <v>6.8</v>
      </c>
      <c r="G34" s="104">
        <v>7.58</v>
      </c>
      <c r="H34" s="104">
        <v>7.58</v>
      </c>
      <c r="I34" s="104">
        <v>11.76</v>
      </c>
      <c r="J34" s="104">
        <v>11.76</v>
      </c>
      <c r="K34" s="104">
        <v>8.76</v>
      </c>
      <c r="L34" s="104">
        <v>8.76</v>
      </c>
      <c r="M34" s="104">
        <v>13.59</v>
      </c>
      <c r="N34" s="104">
        <v>13.59</v>
      </c>
      <c r="O34" s="104">
        <v>5.3000000000000007</v>
      </c>
      <c r="P34" s="104">
        <v>5.3000000000000007</v>
      </c>
      <c r="Q34" s="104">
        <v>8.5</v>
      </c>
      <c r="R34" s="104">
        <v>8.5</v>
      </c>
    </row>
    <row r="35" spans="1:18">
      <c r="A35" s="7"/>
      <c r="B35" s="105">
        <v>40</v>
      </c>
      <c r="C35" s="106">
        <v>4.75</v>
      </c>
      <c r="D35" s="106">
        <v>4.75</v>
      </c>
      <c r="E35" s="106">
        <v>7.52</v>
      </c>
      <c r="F35" s="106">
        <v>7.52</v>
      </c>
      <c r="G35" s="104">
        <v>8.2100000000000009</v>
      </c>
      <c r="H35" s="104">
        <v>8.2100000000000009</v>
      </c>
      <c r="I35" s="104">
        <v>13.01</v>
      </c>
      <c r="J35" s="104">
        <v>13.01</v>
      </c>
      <c r="K35" s="104">
        <v>9.4700000000000006</v>
      </c>
      <c r="L35" s="104">
        <v>9.4700000000000006</v>
      </c>
      <c r="M35" s="104">
        <v>15.06</v>
      </c>
      <c r="N35" s="104">
        <v>15.06</v>
      </c>
      <c r="O35" s="104">
        <v>5.3000000000000007</v>
      </c>
      <c r="P35" s="104">
        <v>5.3000000000000007</v>
      </c>
      <c r="Q35" s="104">
        <v>8.5</v>
      </c>
      <c r="R35" s="104">
        <v>8.5</v>
      </c>
    </row>
    <row r="36" spans="1:18">
      <c r="A36" s="7"/>
      <c r="B36" s="105">
        <v>41</v>
      </c>
      <c r="C36" s="106">
        <v>5.13</v>
      </c>
      <c r="D36" s="106">
        <v>5.13</v>
      </c>
      <c r="E36" s="106">
        <v>8.31</v>
      </c>
      <c r="F36" s="106">
        <v>8.31</v>
      </c>
      <c r="G36" s="104">
        <v>8.8800000000000008</v>
      </c>
      <c r="H36" s="104">
        <v>8.8800000000000008</v>
      </c>
      <c r="I36" s="104">
        <v>14.38</v>
      </c>
      <c r="J36" s="104">
        <v>14.38</v>
      </c>
      <c r="K36" s="104">
        <v>10.26</v>
      </c>
      <c r="L36" s="104">
        <v>10.26</v>
      </c>
      <c r="M36" s="104">
        <v>16.61</v>
      </c>
      <c r="N36" s="104">
        <v>16.61</v>
      </c>
      <c r="O36" s="104">
        <v>5.3000000000000007</v>
      </c>
      <c r="P36" s="104">
        <v>5.3000000000000007</v>
      </c>
      <c r="Q36" s="104">
        <v>8.5</v>
      </c>
      <c r="R36" s="104">
        <v>8.5</v>
      </c>
    </row>
    <row r="37" spans="1:18">
      <c r="A37" s="7"/>
      <c r="B37" s="105">
        <v>42</v>
      </c>
      <c r="C37" s="106">
        <v>5.52</v>
      </c>
      <c r="D37" s="106">
        <v>5.52</v>
      </c>
      <c r="E37" s="106">
        <v>9.19</v>
      </c>
      <c r="F37" s="106">
        <v>9.19</v>
      </c>
      <c r="G37" s="104">
        <v>9.57</v>
      </c>
      <c r="H37" s="104">
        <v>9.57</v>
      </c>
      <c r="I37" s="104">
        <v>15.89</v>
      </c>
      <c r="J37" s="104">
        <v>15.89</v>
      </c>
      <c r="K37" s="104">
        <v>11.06</v>
      </c>
      <c r="L37" s="104">
        <v>11.06</v>
      </c>
      <c r="M37" s="104">
        <v>18.37</v>
      </c>
      <c r="N37" s="104">
        <v>18.37</v>
      </c>
      <c r="O37" s="104">
        <v>5.3000000000000007</v>
      </c>
      <c r="P37" s="104">
        <v>5.3000000000000007</v>
      </c>
      <c r="Q37" s="104">
        <v>8.5</v>
      </c>
      <c r="R37" s="104">
        <v>8.5</v>
      </c>
    </row>
    <row r="38" spans="1:18">
      <c r="A38" s="7"/>
      <c r="B38" s="105">
        <v>43</v>
      </c>
      <c r="C38" s="106">
        <v>6.17</v>
      </c>
      <c r="D38" s="106">
        <v>6.17</v>
      </c>
      <c r="E38" s="106">
        <v>10.53</v>
      </c>
      <c r="F38" s="106">
        <v>10.53</v>
      </c>
      <c r="G38" s="104">
        <v>10.68</v>
      </c>
      <c r="H38" s="104">
        <v>10.68</v>
      </c>
      <c r="I38" s="104">
        <v>18.2</v>
      </c>
      <c r="J38" s="104">
        <v>18.2</v>
      </c>
      <c r="K38" s="104">
        <v>12.34</v>
      </c>
      <c r="L38" s="104">
        <v>12.34</v>
      </c>
      <c r="M38" s="104">
        <v>21.04</v>
      </c>
      <c r="N38" s="104">
        <v>21.04</v>
      </c>
      <c r="O38" s="104">
        <v>5.3000000000000007</v>
      </c>
      <c r="P38" s="104">
        <v>5.3000000000000007</v>
      </c>
      <c r="Q38" s="104">
        <v>8.5</v>
      </c>
      <c r="R38" s="104">
        <v>8.5</v>
      </c>
    </row>
    <row r="39" spans="1:18">
      <c r="A39" s="7"/>
      <c r="B39" s="105">
        <v>44</v>
      </c>
      <c r="C39" s="106">
        <v>6.86</v>
      </c>
      <c r="D39" s="106">
        <v>6.86</v>
      </c>
      <c r="E39" s="106">
        <v>12.03</v>
      </c>
      <c r="F39" s="106">
        <v>12.03</v>
      </c>
      <c r="G39" s="104">
        <v>11.89</v>
      </c>
      <c r="H39" s="104">
        <v>11.89</v>
      </c>
      <c r="I39" s="104">
        <v>20.81</v>
      </c>
      <c r="J39" s="104">
        <v>20.81</v>
      </c>
      <c r="K39" s="104">
        <v>13.75</v>
      </c>
      <c r="L39" s="104">
        <v>13.75</v>
      </c>
      <c r="M39" s="104">
        <v>24.07</v>
      </c>
      <c r="N39" s="104">
        <v>24.07</v>
      </c>
      <c r="O39" s="104">
        <v>5.3000000000000007</v>
      </c>
      <c r="P39" s="104">
        <v>5.3000000000000007</v>
      </c>
      <c r="Q39" s="104">
        <v>8.5</v>
      </c>
      <c r="R39" s="104">
        <v>8.5</v>
      </c>
    </row>
    <row r="40" spans="1:18">
      <c r="A40" s="7"/>
      <c r="B40" s="105">
        <v>45</v>
      </c>
      <c r="C40" s="106">
        <v>7.65</v>
      </c>
      <c r="D40" s="106">
        <v>7.65</v>
      </c>
      <c r="E40" s="106">
        <v>13.8</v>
      </c>
      <c r="F40" s="106">
        <v>13.8</v>
      </c>
      <c r="G40" s="104">
        <v>13.22</v>
      </c>
      <c r="H40" s="104">
        <v>13.22</v>
      </c>
      <c r="I40" s="104">
        <v>23.87</v>
      </c>
      <c r="J40" s="104">
        <v>23.87</v>
      </c>
      <c r="K40" s="104">
        <v>15.29</v>
      </c>
      <c r="L40" s="104">
        <v>15.29</v>
      </c>
      <c r="M40" s="104">
        <v>27.58</v>
      </c>
      <c r="N40" s="104">
        <v>27.58</v>
      </c>
      <c r="O40" s="104">
        <v>5.3000000000000007</v>
      </c>
      <c r="P40" s="104">
        <v>5.3000000000000007</v>
      </c>
      <c r="Q40" s="104">
        <v>8.5</v>
      </c>
      <c r="R40" s="104">
        <v>8.5</v>
      </c>
    </row>
    <row r="41" spans="1:18">
      <c r="A41" s="7"/>
      <c r="B41" s="105">
        <v>46</v>
      </c>
      <c r="C41" s="106">
        <v>8.52</v>
      </c>
      <c r="D41" s="106">
        <v>8.52</v>
      </c>
      <c r="E41" s="106">
        <v>15.78</v>
      </c>
      <c r="F41" s="106">
        <v>15.78</v>
      </c>
      <c r="G41" s="104">
        <v>14.74</v>
      </c>
      <c r="H41" s="104">
        <v>14.74</v>
      </c>
      <c r="I41" s="104">
        <v>27.31</v>
      </c>
      <c r="J41" s="104">
        <v>27.31</v>
      </c>
      <c r="K41" s="104">
        <v>17.03</v>
      </c>
      <c r="L41" s="104">
        <v>17.03</v>
      </c>
      <c r="M41" s="104">
        <v>31.57</v>
      </c>
      <c r="N41" s="104">
        <v>31.57</v>
      </c>
      <c r="O41" s="104">
        <v>10.9</v>
      </c>
      <c r="P41" s="104">
        <v>10.9</v>
      </c>
      <c r="Q41" s="104">
        <v>26.400000000000002</v>
      </c>
      <c r="R41" s="104">
        <v>26.400000000000002</v>
      </c>
    </row>
    <row r="42" spans="1:18">
      <c r="A42" s="7"/>
      <c r="B42" s="105">
        <v>47</v>
      </c>
      <c r="C42" s="106">
        <v>9.4700000000000006</v>
      </c>
      <c r="D42" s="106">
        <v>9.4700000000000006</v>
      </c>
      <c r="E42" s="106">
        <v>18.07</v>
      </c>
      <c r="F42" s="106">
        <v>18.07</v>
      </c>
      <c r="G42" s="104">
        <v>16.39</v>
      </c>
      <c r="H42" s="104">
        <v>16.39</v>
      </c>
      <c r="I42" s="104">
        <v>31.27</v>
      </c>
      <c r="J42" s="104">
        <v>31.27</v>
      </c>
      <c r="K42" s="104">
        <v>18.96</v>
      </c>
      <c r="L42" s="104">
        <v>18.96</v>
      </c>
      <c r="M42" s="104">
        <v>36.15</v>
      </c>
      <c r="N42" s="104">
        <v>36.15</v>
      </c>
      <c r="O42" s="104">
        <v>10.9</v>
      </c>
      <c r="P42" s="104">
        <v>10.9</v>
      </c>
      <c r="Q42" s="104">
        <v>26.400000000000002</v>
      </c>
      <c r="R42" s="104">
        <v>26.400000000000002</v>
      </c>
    </row>
    <row r="43" spans="1:18">
      <c r="A43" s="7"/>
      <c r="B43" s="105">
        <v>48</v>
      </c>
      <c r="C43" s="106">
        <v>10.32</v>
      </c>
      <c r="D43" s="106">
        <v>10.32</v>
      </c>
      <c r="E43" s="106">
        <v>20.77</v>
      </c>
      <c r="F43" s="106">
        <v>20.77</v>
      </c>
      <c r="G43" s="104">
        <v>17.86</v>
      </c>
      <c r="H43" s="104">
        <v>17.86</v>
      </c>
      <c r="I43" s="104">
        <v>35.92</v>
      </c>
      <c r="J43" s="104">
        <v>35.92</v>
      </c>
      <c r="K43" s="104">
        <v>20.65</v>
      </c>
      <c r="L43" s="104">
        <v>20.65</v>
      </c>
      <c r="M43" s="104">
        <v>41.54</v>
      </c>
      <c r="N43" s="104">
        <v>41.54</v>
      </c>
      <c r="O43" s="104">
        <v>10.9</v>
      </c>
      <c r="P43" s="104">
        <v>10.9</v>
      </c>
      <c r="Q43" s="104">
        <v>26.400000000000002</v>
      </c>
      <c r="R43" s="104">
        <v>26.400000000000002</v>
      </c>
    </row>
    <row r="44" spans="1:18">
      <c r="A44" s="7"/>
      <c r="B44" s="105">
        <v>49</v>
      </c>
      <c r="C44" s="106">
        <v>11.24</v>
      </c>
      <c r="D44" s="106">
        <v>11.24</v>
      </c>
      <c r="E44" s="106">
        <v>23.87</v>
      </c>
      <c r="F44" s="106">
        <v>23.87</v>
      </c>
      <c r="G44" s="104">
        <v>19.440000000000001</v>
      </c>
      <c r="H44" s="104">
        <v>19.440000000000001</v>
      </c>
      <c r="I44" s="104">
        <v>41.28</v>
      </c>
      <c r="J44" s="104">
        <v>41.28</v>
      </c>
      <c r="K44" s="104">
        <v>22.47</v>
      </c>
      <c r="L44" s="104">
        <v>22.47</v>
      </c>
      <c r="M44" s="104">
        <v>47.74</v>
      </c>
      <c r="N44" s="104">
        <v>47.74</v>
      </c>
      <c r="O44" s="104">
        <v>10.9</v>
      </c>
      <c r="P44" s="104">
        <v>10.9</v>
      </c>
      <c r="Q44" s="104">
        <v>26.400000000000002</v>
      </c>
      <c r="R44" s="104">
        <v>26.400000000000002</v>
      </c>
    </row>
    <row r="45" spans="1:18">
      <c r="A45" s="7"/>
      <c r="B45" s="105">
        <v>50</v>
      </c>
      <c r="C45" s="106">
        <v>12.27</v>
      </c>
      <c r="D45" s="106">
        <v>12.27</v>
      </c>
      <c r="E45" s="106">
        <v>27.41</v>
      </c>
      <c r="F45" s="106">
        <v>27.41</v>
      </c>
      <c r="G45" s="104">
        <v>21.24</v>
      </c>
      <c r="H45" s="104">
        <v>21.24</v>
      </c>
      <c r="I45" s="104">
        <v>47.43</v>
      </c>
      <c r="J45" s="104">
        <v>47.43</v>
      </c>
      <c r="K45" s="104">
        <v>24.56</v>
      </c>
      <c r="L45" s="104">
        <v>24.56</v>
      </c>
      <c r="M45" s="104">
        <v>54.83</v>
      </c>
      <c r="N45" s="104">
        <v>54.83</v>
      </c>
      <c r="O45" s="104">
        <v>10.9</v>
      </c>
      <c r="P45" s="104">
        <v>10.9</v>
      </c>
      <c r="Q45" s="104">
        <v>26.400000000000002</v>
      </c>
      <c r="R45" s="104">
        <v>26.400000000000002</v>
      </c>
    </row>
    <row r="46" spans="1:18">
      <c r="A46" s="7"/>
      <c r="B46" s="105">
        <v>51</v>
      </c>
      <c r="C46" s="106">
        <v>13.42</v>
      </c>
      <c r="D46" s="106">
        <v>13.42</v>
      </c>
      <c r="E46" s="106">
        <v>31.52</v>
      </c>
      <c r="F46" s="106">
        <v>31.52</v>
      </c>
      <c r="G46" s="104">
        <v>23.24</v>
      </c>
      <c r="H46" s="104">
        <v>23.24</v>
      </c>
      <c r="I46" s="104">
        <v>54.52</v>
      </c>
      <c r="J46" s="104">
        <v>54.52</v>
      </c>
      <c r="K46" s="104">
        <v>26.86</v>
      </c>
      <c r="L46" s="104">
        <v>26.86</v>
      </c>
      <c r="M46" s="104">
        <v>63.03</v>
      </c>
      <c r="N46" s="104">
        <v>63.03</v>
      </c>
      <c r="O46" s="104">
        <v>19.7</v>
      </c>
      <c r="P46" s="104">
        <v>19.7</v>
      </c>
      <c r="Q46" s="104">
        <v>48</v>
      </c>
      <c r="R46" s="104">
        <v>48</v>
      </c>
    </row>
    <row r="47" spans="1:18">
      <c r="A47" s="7"/>
      <c r="B47" s="105">
        <v>52</v>
      </c>
      <c r="C47" s="106">
        <v>14.67</v>
      </c>
      <c r="D47" s="106">
        <v>14.67</v>
      </c>
      <c r="E47" s="106">
        <v>36.22</v>
      </c>
      <c r="F47" s="106">
        <v>36.22</v>
      </c>
      <c r="G47" s="104">
        <v>25.38</v>
      </c>
      <c r="H47" s="104">
        <v>25.38</v>
      </c>
      <c r="I47" s="104">
        <v>62.65</v>
      </c>
      <c r="J47" s="104">
        <v>62.65</v>
      </c>
      <c r="K47" s="104">
        <v>29.35</v>
      </c>
      <c r="L47" s="104">
        <v>29.35</v>
      </c>
      <c r="M47" s="104">
        <v>72.45</v>
      </c>
      <c r="N47" s="104">
        <v>72.45</v>
      </c>
      <c r="O47" s="104">
        <v>19.7</v>
      </c>
      <c r="P47" s="104">
        <v>19.7</v>
      </c>
      <c r="Q47" s="104">
        <v>48</v>
      </c>
      <c r="R47" s="104">
        <v>48</v>
      </c>
    </row>
    <row r="48" spans="1:18">
      <c r="A48" s="7"/>
      <c r="B48" s="105">
        <v>53</v>
      </c>
      <c r="C48" s="106">
        <v>15.98</v>
      </c>
      <c r="D48" s="106">
        <v>15.98</v>
      </c>
      <c r="E48" s="106">
        <v>41.17</v>
      </c>
      <c r="F48" s="106">
        <v>41.17</v>
      </c>
      <c r="G48" s="104">
        <v>27.63</v>
      </c>
      <c r="H48" s="104">
        <v>27.63</v>
      </c>
      <c r="I48" s="104">
        <v>71.239999999999995</v>
      </c>
      <c r="J48" s="104">
        <v>71.239999999999995</v>
      </c>
      <c r="K48" s="104">
        <v>31.94</v>
      </c>
      <c r="L48" s="104">
        <v>31.94</v>
      </c>
      <c r="M48" s="104">
        <v>82.37</v>
      </c>
      <c r="N48" s="104">
        <v>82.37</v>
      </c>
      <c r="O48" s="104">
        <v>19.7</v>
      </c>
      <c r="P48" s="104">
        <v>19.7</v>
      </c>
      <c r="Q48" s="104">
        <v>48</v>
      </c>
      <c r="R48" s="104">
        <v>48</v>
      </c>
    </row>
    <row r="49" spans="1:18">
      <c r="A49" s="7"/>
      <c r="B49" s="105">
        <v>54</v>
      </c>
      <c r="C49" s="106">
        <v>17.41</v>
      </c>
      <c r="D49" s="106">
        <v>17.41</v>
      </c>
      <c r="E49" s="106">
        <v>46.86</v>
      </c>
      <c r="F49" s="106">
        <v>46.86</v>
      </c>
      <c r="G49" s="104">
        <v>30.12</v>
      </c>
      <c r="H49" s="104">
        <v>30.12</v>
      </c>
      <c r="I49" s="104">
        <v>81.06</v>
      </c>
      <c r="J49" s="104">
        <v>81.06</v>
      </c>
      <c r="K49" s="104">
        <v>34.81</v>
      </c>
      <c r="L49" s="104">
        <v>34.81</v>
      </c>
      <c r="M49" s="104">
        <v>93.69</v>
      </c>
      <c r="N49" s="104">
        <v>93.69</v>
      </c>
      <c r="O49" s="104">
        <v>19.7</v>
      </c>
      <c r="P49" s="104">
        <v>19.7</v>
      </c>
      <c r="Q49" s="104">
        <v>48</v>
      </c>
      <c r="R49" s="104">
        <v>48</v>
      </c>
    </row>
    <row r="50" spans="1:18">
      <c r="A50" s="7"/>
      <c r="B50" s="105">
        <v>55</v>
      </c>
      <c r="C50" s="106">
        <v>18.95</v>
      </c>
      <c r="D50" s="106">
        <v>18.95</v>
      </c>
      <c r="E50" s="106">
        <v>53.29</v>
      </c>
      <c r="F50" s="106">
        <v>53.29</v>
      </c>
      <c r="G50" s="104">
        <v>32.78</v>
      </c>
      <c r="H50" s="104">
        <v>32.78</v>
      </c>
      <c r="I50" s="104">
        <v>92.17</v>
      </c>
      <c r="J50" s="104">
        <v>92.17</v>
      </c>
      <c r="K50" s="104">
        <v>37.89</v>
      </c>
      <c r="L50" s="104">
        <v>37.89</v>
      </c>
      <c r="M50" s="104">
        <v>106.57</v>
      </c>
      <c r="N50" s="104">
        <v>106.57</v>
      </c>
      <c r="O50" s="104">
        <v>19.7</v>
      </c>
      <c r="P50" s="104">
        <v>19.7</v>
      </c>
      <c r="Q50" s="104">
        <v>48</v>
      </c>
      <c r="R50" s="104">
        <v>48</v>
      </c>
    </row>
    <row r="51" spans="1:18">
      <c r="A51" s="7"/>
      <c r="B51" s="105">
        <v>56</v>
      </c>
      <c r="C51" s="106">
        <v>20.62</v>
      </c>
      <c r="D51" s="106">
        <v>20.62</v>
      </c>
      <c r="E51" s="106">
        <v>60.64</v>
      </c>
      <c r="F51" s="106">
        <v>60.64</v>
      </c>
      <c r="G51" s="104">
        <v>35.69</v>
      </c>
      <c r="H51" s="104">
        <v>35.69</v>
      </c>
      <c r="I51" s="104">
        <v>104.91</v>
      </c>
      <c r="J51" s="104">
        <v>104.91</v>
      </c>
      <c r="K51" s="104">
        <v>41.25</v>
      </c>
      <c r="L51" s="104">
        <v>41.25</v>
      </c>
      <c r="M51" s="104">
        <v>121.28</v>
      </c>
      <c r="N51" s="104">
        <v>121.28</v>
      </c>
      <c r="O51" s="104">
        <v>34.900000000000006</v>
      </c>
      <c r="P51" s="104">
        <v>34.900000000000006</v>
      </c>
      <c r="Q51" s="104">
        <v>85.1</v>
      </c>
      <c r="R51" s="104">
        <v>85.1</v>
      </c>
    </row>
    <row r="52" spans="1:18">
      <c r="A52" s="7"/>
      <c r="B52" s="105">
        <v>57</v>
      </c>
      <c r="C52" s="106">
        <v>22.45</v>
      </c>
      <c r="D52" s="106">
        <v>22.45</v>
      </c>
      <c r="E52" s="106">
        <v>69.02</v>
      </c>
      <c r="F52" s="106">
        <v>69.02</v>
      </c>
      <c r="G52" s="104">
        <v>38.86</v>
      </c>
      <c r="H52" s="104">
        <v>38.86</v>
      </c>
      <c r="I52" s="104">
        <v>119.42</v>
      </c>
      <c r="J52" s="104">
        <v>119.42</v>
      </c>
      <c r="K52" s="104">
        <v>44.92</v>
      </c>
      <c r="L52" s="104">
        <v>44.92</v>
      </c>
      <c r="M52" s="104">
        <v>138.04</v>
      </c>
      <c r="N52" s="104">
        <v>138.04</v>
      </c>
      <c r="O52" s="104">
        <v>34.900000000000006</v>
      </c>
      <c r="P52" s="104">
        <v>34.900000000000006</v>
      </c>
      <c r="Q52" s="104">
        <v>85.1</v>
      </c>
      <c r="R52" s="104">
        <v>85.1</v>
      </c>
    </row>
    <row r="53" spans="1:18">
      <c r="A53" s="7"/>
      <c r="B53" s="105">
        <v>58</v>
      </c>
      <c r="C53" s="106">
        <v>24.93</v>
      </c>
      <c r="D53" s="106">
        <v>24.93</v>
      </c>
      <c r="E53" s="106">
        <v>75.010000000000005</v>
      </c>
      <c r="F53" s="106">
        <v>75.010000000000005</v>
      </c>
      <c r="G53" s="104">
        <v>43.12</v>
      </c>
      <c r="H53" s="104">
        <v>43.12</v>
      </c>
      <c r="I53" s="104">
        <v>129.77000000000001</v>
      </c>
      <c r="J53" s="104">
        <v>129.77000000000001</v>
      </c>
      <c r="K53" s="104">
        <v>49.85</v>
      </c>
      <c r="L53" s="104">
        <v>49.85</v>
      </c>
      <c r="M53" s="104">
        <v>150.03</v>
      </c>
      <c r="N53" s="104">
        <v>150.03</v>
      </c>
      <c r="O53" s="104">
        <v>34.900000000000006</v>
      </c>
      <c r="P53" s="104">
        <v>34.900000000000006</v>
      </c>
      <c r="Q53" s="104">
        <v>85.1</v>
      </c>
      <c r="R53" s="104">
        <v>85.1</v>
      </c>
    </row>
    <row r="54" spans="1:18">
      <c r="A54" s="7"/>
      <c r="B54" s="105">
        <v>59</v>
      </c>
      <c r="C54" s="106">
        <v>27.68</v>
      </c>
      <c r="D54" s="106">
        <v>27.68</v>
      </c>
      <c r="E54" s="106">
        <v>81.5</v>
      </c>
      <c r="F54" s="106">
        <v>81.5</v>
      </c>
      <c r="G54" s="104">
        <v>47.88</v>
      </c>
      <c r="H54" s="104">
        <v>47.88</v>
      </c>
      <c r="I54" s="104">
        <v>141.02000000000001</v>
      </c>
      <c r="J54" s="104">
        <v>141.02000000000001</v>
      </c>
      <c r="K54" s="104">
        <v>55.37</v>
      </c>
      <c r="L54" s="104">
        <v>55.37</v>
      </c>
      <c r="M54" s="104">
        <v>163.02000000000001</v>
      </c>
      <c r="N54" s="104">
        <v>163.02000000000001</v>
      </c>
      <c r="O54" s="104">
        <v>34.900000000000006</v>
      </c>
      <c r="P54" s="104">
        <v>34.900000000000006</v>
      </c>
      <c r="Q54" s="104">
        <v>85.1</v>
      </c>
      <c r="R54" s="104">
        <v>85.1</v>
      </c>
    </row>
    <row r="55" spans="1:18">
      <c r="A55" s="7"/>
      <c r="B55" s="105">
        <v>60</v>
      </c>
      <c r="C55" s="106">
        <v>30.6</v>
      </c>
      <c r="D55" s="106">
        <v>30.6</v>
      </c>
      <c r="E55" s="106">
        <v>88.61</v>
      </c>
      <c r="F55" s="106">
        <v>88.61</v>
      </c>
      <c r="G55" s="104">
        <v>52.94</v>
      </c>
      <c r="H55" s="104">
        <v>52.94</v>
      </c>
      <c r="I55" s="104">
        <v>153.29</v>
      </c>
      <c r="J55" s="104">
        <v>153.29</v>
      </c>
      <c r="K55" s="104">
        <v>61.19</v>
      </c>
      <c r="L55" s="104">
        <v>61.19</v>
      </c>
      <c r="M55" s="104">
        <v>177.22</v>
      </c>
      <c r="N55" s="104">
        <v>177.22</v>
      </c>
      <c r="O55" s="104">
        <v>34.900000000000006</v>
      </c>
      <c r="P55" s="104">
        <v>34.900000000000006</v>
      </c>
      <c r="Q55" s="104">
        <v>85.1</v>
      </c>
      <c r="R55" s="104">
        <v>85.1</v>
      </c>
    </row>
    <row r="56" spans="1:18">
      <c r="A56" s="7"/>
      <c r="B56" s="105">
        <v>61</v>
      </c>
      <c r="C56" s="106">
        <v>33.840000000000003</v>
      </c>
      <c r="D56" s="106">
        <v>33.840000000000003</v>
      </c>
      <c r="E56" s="106">
        <v>96.31</v>
      </c>
      <c r="F56" s="106">
        <v>96.31</v>
      </c>
      <c r="G56" s="104">
        <v>58.56</v>
      </c>
      <c r="H56" s="104">
        <v>58.56</v>
      </c>
      <c r="I56" s="104">
        <v>166.61</v>
      </c>
      <c r="J56" s="104">
        <v>166.61</v>
      </c>
      <c r="K56" s="104">
        <v>67.7</v>
      </c>
      <c r="L56" s="104">
        <v>67.7</v>
      </c>
      <c r="M56" s="104">
        <v>192.63</v>
      </c>
      <c r="N56" s="104">
        <v>192.63</v>
      </c>
      <c r="O56" s="104">
        <v>57</v>
      </c>
      <c r="P56" s="104">
        <v>57</v>
      </c>
      <c r="Q56" s="104">
        <v>138.5</v>
      </c>
      <c r="R56" s="104">
        <v>138.5</v>
      </c>
    </row>
    <row r="57" spans="1:18">
      <c r="A57" s="7"/>
      <c r="B57" s="105">
        <v>62</v>
      </c>
      <c r="C57" s="106">
        <v>37.44</v>
      </c>
      <c r="D57" s="106">
        <v>37.44</v>
      </c>
      <c r="E57" s="106">
        <v>104.7</v>
      </c>
      <c r="F57" s="106">
        <v>104.7</v>
      </c>
      <c r="G57" s="104">
        <v>64.77</v>
      </c>
      <c r="H57" s="104">
        <v>64.77</v>
      </c>
      <c r="I57" s="104">
        <v>181.11</v>
      </c>
      <c r="J57" s="104">
        <v>181.11</v>
      </c>
      <c r="K57" s="104">
        <v>74.87</v>
      </c>
      <c r="L57" s="104">
        <v>74.87</v>
      </c>
      <c r="M57" s="104">
        <v>209.38</v>
      </c>
      <c r="N57" s="104">
        <v>209.38</v>
      </c>
      <c r="O57" s="104">
        <v>57</v>
      </c>
      <c r="P57" s="104">
        <v>57</v>
      </c>
      <c r="Q57" s="104">
        <v>138.5</v>
      </c>
      <c r="R57" s="104">
        <v>138.5</v>
      </c>
    </row>
    <row r="58" spans="1:18">
      <c r="A58" s="7"/>
      <c r="B58" s="105">
        <v>63</v>
      </c>
      <c r="C58" s="106">
        <v>40.94</v>
      </c>
      <c r="D58" s="106">
        <v>40.94</v>
      </c>
      <c r="E58" s="106">
        <v>117.14</v>
      </c>
      <c r="F58" s="106">
        <v>117.14</v>
      </c>
      <c r="G58" s="104">
        <v>70.819999999999993</v>
      </c>
      <c r="H58" s="104">
        <v>70.819999999999993</v>
      </c>
      <c r="I58" s="104">
        <v>202.66</v>
      </c>
      <c r="J58" s="104">
        <v>202.66</v>
      </c>
      <c r="K58" s="104">
        <v>81.87</v>
      </c>
      <c r="L58" s="104">
        <v>81.87</v>
      </c>
      <c r="M58" s="104">
        <v>234.31</v>
      </c>
      <c r="N58" s="104">
        <v>234.31</v>
      </c>
      <c r="O58" s="104">
        <v>57</v>
      </c>
      <c r="P58" s="104">
        <v>57</v>
      </c>
      <c r="Q58" s="104">
        <v>138.5</v>
      </c>
      <c r="R58" s="104">
        <v>138.5</v>
      </c>
    </row>
    <row r="59" spans="1:18">
      <c r="A59" s="7"/>
      <c r="B59" s="105">
        <v>64</v>
      </c>
      <c r="C59" s="106">
        <v>44.74</v>
      </c>
      <c r="D59" s="106">
        <v>44.74</v>
      </c>
      <c r="E59" s="106">
        <v>131.1</v>
      </c>
      <c r="F59" s="106">
        <v>131.1</v>
      </c>
      <c r="G59" s="104">
        <v>77.42</v>
      </c>
      <c r="H59" s="104">
        <v>77.42</v>
      </c>
      <c r="I59" s="104">
        <v>226.8</v>
      </c>
      <c r="J59" s="104">
        <v>226.8</v>
      </c>
      <c r="K59" s="104">
        <v>89.5</v>
      </c>
      <c r="L59" s="104">
        <v>89.5</v>
      </c>
      <c r="M59" s="104">
        <v>262.19</v>
      </c>
      <c r="N59" s="104">
        <v>262.19</v>
      </c>
      <c r="O59" s="104">
        <v>57</v>
      </c>
      <c r="P59" s="104">
        <v>57</v>
      </c>
      <c r="Q59" s="104">
        <v>138.5</v>
      </c>
      <c r="R59" s="104">
        <v>138.5</v>
      </c>
    </row>
    <row r="60" spans="1:18">
      <c r="A60" s="7"/>
      <c r="B60" s="105">
        <v>65</v>
      </c>
      <c r="C60" s="104">
        <v>0</v>
      </c>
      <c r="D60" s="104">
        <v>0</v>
      </c>
      <c r="E60" s="104">
        <v>0</v>
      </c>
      <c r="F60" s="104">
        <v>0</v>
      </c>
      <c r="G60" s="104">
        <v>0</v>
      </c>
      <c r="H60" s="104">
        <v>0</v>
      </c>
      <c r="I60" s="104">
        <v>0</v>
      </c>
      <c r="J60" s="104">
        <v>0</v>
      </c>
      <c r="K60" s="104">
        <v>0</v>
      </c>
      <c r="L60" s="104">
        <v>0</v>
      </c>
      <c r="M60" s="104">
        <v>0</v>
      </c>
      <c r="N60" s="104">
        <v>0</v>
      </c>
      <c r="O60" s="104">
        <v>75.599999999999994</v>
      </c>
      <c r="P60" s="104">
        <v>75.599999999999994</v>
      </c>
      <c r="Q60" s="104">
        <v>0</v>
      </c>
      <c r="R60" s="104">
        <v>0</v>
      </c>
    </row>
    <row r="61" spans="1:18">
      <c r="A61" s="7"/>
      <c r="B61" s="105">
        <v>66</v>
      </c>
      <c r="C61" s="104">
        <v>0</v>
      </c>
      <c r="D61" s="104">
        <v>0</v>
      </c>
      <c r="E61" s="104">
        <v>0</v>
      </c>
      <c r="F61" s="104">
        <v>0</v>
      </c>
      <c r="G61" s="104">
        <v>0</v>
      </c>
      <c r="H61" s="104">
        <v>0</v>
      </c>
      <c r="I61" s="104">
        <v>0</v>
      </c>
      <c r="J61" s="104">
        <v>0</v>
      </c>
      <c r="K61" s="104">
        <v>0</v>
      </c>
      <c r="L61" s="104">
        <v>0</v>
      </c>
      <c r="M61" s="104">
        <v>0</v>
      </c>
      <c r="N61" s="104">
        <v>0</v>
      </c>
      <c r="O61" s="104">
        <v>75.599999999999994</v>
      </c>
      <c r="P61" s="104">
        <v>75.599999999999994</v>
      </c>
      <c r="Q61" s="104">
        <v>0</v>
      </c>
      <c r="R61" s="104">
        <v>0</v>
      </c>
    </row>
    <row r="62" spans="1:18">
      <c r="A62" s="1"/>
      <c r="B62" s="105">
        <v>67</v>
      </c>
      <c r="C62" s="104">
        <v>0</v>
      </c>
      <c r="D62" s="104">
        <v>0</v>
      </c>
      <c r="E62" s="104">
        <v>0</v>
      </c>
      <c r="F62" s="104">
        <v>0</v>
      </c>
      <c r="G62" s="104">
        <v>0</v>
      </c>
      <c r="H62" s="104">
        <v>0</v>
      </c>
      <c r="I62" s="104">
        <v>0</v>
      </c>
      <c r="J62" s="104">
        <v>0</v>
      </c>
      <c r="K62" s="104">
        <v>0</v>
      </c>
      <c r="L62" s="104">
        <v>0</v>
      </c>
      <c r="M62" s="104">
        <v>0</v>
      </c>
      <c r="N62" s="104">
        <v>0</v>
      </c>
      <c r="O62" s="104">
        <v>75.599999999999994</v>
      </c>
      <c r="P62" s="104">
        <v>75.599999999999994</v>
      </c>
      <c r="Q62" s="104">
        <v>0</v>
      </c>
      <c r="R62" s="104">
        <v>0</v>
      </c>
    </row>
    <row r="63" spans="1:18">
      <c r="A63" s="1"/>
      <c r="B63" s="105">
        <v>68</v>
      </c>
      <c r="C63" s="104">
        <v>0</v>
      </c>
      <c r="D63" s="104">
        <v>0</v>
      </c>
      <c r="E63" s="104">
        <v>0</v>
      </c>
      <c r="F63" s="104">
        <v>0</v>
      </c>
      <c r="G63" s="104">
        <v>0</v>
      </c>
      <c r="H63" s="104">
        <v>0</v>
      </c>
      <c r="I63" s="104">
        <v>0</v>
      </c>
      <c r="J63" s="104">
        <v>0</v>
      </c>
      <c r="K63" s="104">
        <v>0</v>
      </c>
      <c r="L63" s="104">
        <v>0</v>
      </c>
      <c r="M63" s="104">
        <v>0</v>
      </c>
      <c r="N63" s="104">
        <v>0</v>
      </c>
      <c r="O63" s="104">
        <v>75.599999999999994</v>
      </c>
      <c r="P63" s="104">
        <v>75.599999999999994</v>
      </c>
      <c r="Q63" s="104">
        <v>0</v>
      </c>
      <c r="R63" s="104">
        <v>0</v>
      </c>
    </row>
    <row r="64" spans="1:18">
      <c r="A64" s="1"/>
      <c r="B64" s="107">
        <v>69</v>
      </c>
      <c r="C64" s="104">
        <v>0</v>
      </c>
      <c r="D64" s="104">
        <v>0</v>
      </c>
      <c r="E64" s="104">
        <v>0</v>
      </c>
      <c r="F64" s="104">
        <v>0</v>
      </c>
      <c r="G64" s="104">
        <v>0</v>
      </c>
      <c r="H64" s="104">
        <v>0</v>
      </c>
      <c r="I64" s="104">
        <v>0</v>
      </c>
      <c r="J64" s="104">
        <v>0</v>
      </c>
      <c r="K64" s="104">
        <v>0</v>
      </c>
      <c r="L64" s="104">
        <v>0</v>
      </c>
      <c r="M64" s="104">
        <v>0</v>
      </c>
      <c r="N64" s="104">
        <v>0</v>
      </c>
      <c r="O64" s="104">
        <v>75.599999999999994</v>
      </c>
      <c r="P64" s="104">
        <v>75.599999999999994</v>
      </c>
      <c r="Q64" s="104">
        <v>0</v>
      </c>
      <c r="R64" s="104">
        <v>0</v>
      </c>
    </row>
    <row r="65" spans="1:18">
      <c r="A65" s="1"/>
      <c r="B65" s="1"/>
      <c r="D65" s="4"/>
      <c r="H65" s="4"/>
      <c r="L65" s="4"/>
      <c r="P65" s="4"/>
    </row>
    <row r="66" spans="1:18">
      <c r="A66" s="10"/>
      <c r="B66" s="8"/>
    </row>
    <row r="67" spans="1:18">
      <c r="A67" s="7"/>
      <c r="B67" s="7"/>
      <c r="C67" s="13"/>
      <c r="D67" s="12"/>
      <c r="E67" s="11"/>
      <c r="F67" s="11"/>
      <c r="G67" s="13"/>
      <c r="H67" s="12"/>
      <c r="I67" s="11"/>
      <c r="J67" s="11"/>
      <c r="K67" s="13"/>
      <c r="L67" s="12"/>
      <c r="M67" s="11"/>
      <c r="N67" s="11"/>
      <c r="O67" s="13"/>
      <c r="P67" s="12"/>
      <c r="Q67" s="11"/>
      <c r="R67" s="11"/>
    </row>
    <row r="68" spans="1:18">
      <c r="A68" s="7"/>
      <c r="B68" s="7"/>
      <c r="C68" s="13"/>
      <c r="D68" s="12"/>
      <c r="E68" s="11"/>
      <c r="F68" s="11"/>
      <c r="G68" s="13"/>
      <c r="H68" s="12"/>
      <c r="I68" s="11"/>
      <c r="J68" s="11"/>
      <c r="K68" s="13"/>
      <c r="L68" s="12"/>
      <c r="M68" s="11"/>
      <c r="N68" s="11"/>
      <c r="O68" s="13"/>
      <c r="P68" s="12"/>
      <c r="Q68" s="11"/>
      <c r="R68" s="11"/>
    </row>
    <row r="69" spans="1:18">
      <c r="A69" s="7"/>
      <c r="B69" s="7"/>
      <c r="C69" s="13"/>
      <c r="D69" s="12"/>
      <c r="E69" s="11"/>
      <c r="F69" s="11"/>
      <c r="G69" s="13"/>
      <c r="H69" s="12"/>
      <c r="I69" s="11"/>
      <c r="J69" s="11"/>
      <c r="K69" s="13"/>
      <c r="L69" s="12"/>
      <c r="M69" s="11"/>
      <c r="N69" s="11"/>
      <c r="O69" s="13"/>
      <c r="P69" s="12"/>
      <c r="Q69" s="11"/>
      <c r="R69" s="11"/>
    </row>
    <row r="70" spans="1:18">
      <c r="A70" s="7"/>
      <c r="B70" s="7"/>
      <c r="C70" s="13"/>
      <c r="D70" s="12"/>
      <c r="E70" s="12"/>
      <c r="F70" s="12"/>
      <c r="G70" s="13"/>
      <c r="H70" s="12"/>
      <c r="I70" s="12"/>
      <c r="J70" s="12"/>
      <c r="K70" s="13"/>
      <c r="L70" s="12"/>
      <c r="M70" s="12"/>
      <c r="N70" s="12"/>
      <c r="O70" s="13"/>
      <c r="P70" s="12"/>
      <c r="Q70" s="12"/>
      <c r="R70" s="12"/>
    </row>
    <row r="71" spans="1:18">
      <c r="A71" s="7"/>
      <c r="B71" s="7"/>
    </row>
  </sheetData>
  <mergeCells count="17">
    <mergeCell ref="B9:B10"/>
    <mergeCell ref="C9:D9"/>
    <mergeCell ref="E9:F9"/>
    <mergeCell ref="I2:J2"/>
    <mergeCell ref="G9:H9"/>
    <mergeCell ref="I9:J9"/>
    <mergeCell ref="C8:F8"/>
    <mergeCell ref="G8:J8"/>
    <mergeCell ref="M2:N2"/>
    <mergeCell ref="Q2:R2"/>
    <mergeCell ref="O9:P9"/>
    <mergeCell ref="Q9:R9"/>
    <mergeCell ref="E2:F2"/>
    <mergeCell ref="K8:N8"/>
    <mergeCell ref="O8:R8"/>
    <mergeCell ref="K9:L9"/>
    <mergeCell ref="M9:N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6"/>
  <sheetViews>
    <sheetView zoomScale="70" workbookViewId="0">
      <selection activeCell="A49" sqref="A49:XFD49"/>
    </sheetView>
  </sheetViews>
  <sheetFormatPr defaultColWidth="12.7265625" defaultRowHeight="12.5"/>
  <cols>
    <col min="1" max="1" width="3.1796875" style="6" customWidth="1"/>
    <col min="2" max="2" width="13.7265625" style="6" customWidth="1"/>
    <col min="3" max="10" width="10" style="1" customWidth="1"/>
    <col min="11" max="16384" width="12.7265625" style="7"/>
  </cols>
  <sheetData>
    <row r="1" spans="1:10" ht="13">
      <c r="A1" s="9"/>
      <c r="B1" s="5"/>
      <c r="D1" s="2"/>
      <c r="F1" s="2"/>
      <c r="H1" s="2"/>
      <c r="J1" s="2"/>
    </row>
    <row r="2" spans="1:10" ht="13">
      <c r="B2" s="5"/>
    </row>
    <row r="3" spans="1:10">
      <c r="B3" s="6" t="s">
        <v>49</v>
      </c>
    </row>
    <row r="4" spans="1:10">
      <c r="C4" s="6"/>
      <c r="D4" s="6"/>
      <c r="E4" s="6"/>
      <c r="F4" s="6"/>
      <c r="G4" s="6"/>
      <c r="H4" s="6"/>
      <c r="I4" s="6"/>
      <c r="J4" s="6"/>
    </row>
    <row r="5" spans="1:10" ht="16.5" customHeight="1">
      <c r="D5" s="3"/>
      <c r="F5" s="3"/>
      <c r="H5" s="3"/>
      <c r="J5" s="3"/>
    </row>
    <row r="6" spans="1:10">
      <c r="D6" s="3"/>
      <c r="F6" s="3"/>
      <c r="H6" s="3"/>
      <c r="J6" s="3"/>
    </row>
    <row r="7" spans="1:10">
      <c r="D7" s="3"/>
      <c r="F7" s="3"/>
      <c r="H7" s="3"/>
      <c r="J7" s="3"/>
    </row>
    <row r="8" spans="1:10" ht="26.5" customHeight="1">
      <c r="B8" s="143" t="s">
        <v>96</v>
      </c>
      <c r="C8" s="217"/>
      <c r="D8" s="219"/>
      <c r="E8" s="217"/>
      <c r="F8" s="219"/>
      <c r="G8" s="217"/>
      <c r="H8" s="219"/>
      <c r="I8" s="217" t="s">
        <v>133</v>
      </c>
      <c r="J8" s="219"/>
    </row>
    <row r="9" spans="1:10" ht="15" customHeight="1">
      <c r="B9" s="213" t="s">
        <v>46</v>
      </c>
      <c r="C9" s="215" t="s">
        <v>17</v>
      </c>
      <c r="D9" s="217" t="s">
        <v>22</v>
      </c>
      <c r="E9" s="215" t="s">
        <v>17</v>
      </c>
      <c r="F9" s="217" t="s">
        <v>22</v>
      </c>
      <c r="G9" s="215" t="s">
        <v>17</v>
      </c>
      <c r="H9" s="217" t="s">
        <v>22</v>
      </c>
      <c r="I9" s="215" t="s">
        <v>17</v>
      </c>
      <c r="J9" s="217" t="s">
        <v>22</v>
      </c>
    </row>
    <row r="10" spans="1:10">
      <c r="A10" s="7"/>
      <c r="B10" s="214"/>
      <c r="C10" s="216"/>
      <c r="D10" s="218"/>
      <c r="E10" s="216"/>
      <c r="F10" s="218"/>
      <c r="G10" s="216"/>
      <c r="H10" s="218"/>
      <c r="I10" s="216"/>
      <c r="J10" s="218"/>
    </row>
    <row r="11" spans="1:10" ht="14.5">
      <c r="A11" s="7"/>
      <c r="B11" s="105">
        <v>16</v>
      </c>
      <c r="C11" s="106">
        <v>0</v>
      </c>
      <c r="D11" s="106">
        <v>0</v>
      </c>
      <c r="E11" s="104">
        <v>0</v>
      </c>
      <c r="F11" s="104">
        <v>0</v>
      </c>
      <c r="G11" s="104">
        <v>0</v>
      </c>
      <c r="H11" s="104">
        <v>0</v>
      </c>
      <c r="I11" s="104">
        <v>2.17</v>
      </c>
      <c r="J11" s="104">
        <v>2.17</v>
      </c>
    </row>
    <row r="12" spans="1:10" ht="14.5">
      <c r="A12" s="7"/>
      <c r="B12" s="105">
        <v>17</v>
      </c>
      <c r="C12" s="106">
        <v>0</v>
      </c>
      <c r="D12" s="106">
        <v>0</v>
      </c>
      <c r="E12" s="104">
        <v>0</v>
      </c>
      <c r="F12" s="104">
        <v>0</v>
      </c>
      <c r="G12" s="104">
        <v>0</v>
      </c>
      <c r="H12" s="104">
        <v>0</v>
      </c>
      <c r="I12" s="104">
        <v>2.2799999999999998</v>
      </c>
      <c r="J12" s="104">
        <v>2.2799999999999998</v>
      </c>
    </row>
    <row r="13" spans="1:10" ht="14.5">
      <c r="A13" s="7"/>
      <c r="B13" s="105">
        <v>18</v>
      </c>
      <c r="C13" s="106">
        <v>0</v>
      </c>
      <c r="D13" s="106">
        <v>0</v>
      </c>
      <c r="E13" s="104">
        <v>0</v>
      </c>
      <c r="F13" s="104">
        <v>0</v>
      </c>
      <c r="G13" s="104">
        <v>0</v>
      </c>
      <c r="H13" s="104">
        <v>0</v>
      </c>
      <c r="I13" s="104">
        <v>2.36</v>
      </c>
      <c r="J13" s="104">
        <v>2.36</v>
      </c>
    </row>
    <row r="14" spans="1:10" ht="14.5">
      <c r="A14" s="7"/>
      <c r="B14" s="105">
        <v>19</v>
      </c>
      <c r="C14" s="106">
        <v>0</v>
      </c>
      <c r="D14" s="106">
        <v>0</v>
      </c>
      <c r="E14" s="104">
        <v>0</v>
      </c>
      <c r="F14" s="104">
        <v>0</v>
      </c>
      <c r="G14" s="104">
        <v>0</v>
      </c>
      <c r="H14" s="104">
        <v>0</v>
      </c>
      <c r="I14" s="104">
        <v>2.4500000000000002</v>
      </c>
      <c r="J14" s="104">
        <v>2.4500000000000002</v>
      </c>
    </row>
    <row r="15" spans="1:10" ht="14.5">
      <c r="A15" s="7"/>
      <c r="B15" s="105">
        <v>20</v>
      </c>
      <c r="C15" s="106">
        <v>0</v>
      </c>
      <c r="D15" s="106">
        <v>0</v>
      </c>
      <c r="E15" s="104">
        <v>0</v>
      </c>
      <c r="F15" s="104">
        <v>0</v>
      </c>
      <c r="G15" s="104">
        <v>0</v>
      </c>
      <c r="H15" s="104">
        <v>0</v>
      </c>
      <c r="I15" s="104">
        <v>2.54</v>
      </c>
      <c r="J15" s="104">
        <v>2.54</v>
      </c>
    </row>
    <row r="16" spans="1:10" ht="14.5">
      <c r="A16" s="7"/>
      <c r="B16" s="105">
        <v>21</v>
      </c>
      <c r="C16" s="106">
        <v>0</v>
      </c>
      <c r="D16" s="106">
        <v>0</v>
      </c>
      <c r="E16" s="104">
        <v>0</v>
      </c>
      <c r="F16" s="104">
        <v>0</v>
      </c>
      <c r="G16" s="104">
        <v>0</v>
      </c>
      <c r="H16" s="104">
        <v>0</v>
      </c>
      <c r="I16" s="104">
        <v>2.63</v>
      </c>
      <c r="J16" s="104">
        <v>2.63</v>
      </c>
    </row>
    <row r="17" spans="1:10" ht="14.5">
      <c r="A17" s="7"/>
      <c r="B17" s="105">
        <v>22</v>
      </c>
      <c r="C17" s="106">
        <v>0</v>
      </c>
      <c r="D17" s="106">
        <v>0</v>
      </c>
      <c r="E17" s="104">
        <v>0</v>
      </c>
      <c r="F17" s="104">
        <v>0</v>
      </c>
      <c r="G17" s="104">
        <v>0</v>
      </c>
      <c r="H17" s="104">
        <v>0</v>
      </c>
      <c r="I17" s="104">
        <v>2.73</v>
      </c>
      <c r="J17" s="104">
        <v>2.73</v>
      </c>
    </row>
    <row r="18" spans="1:10" ht="14.5">
      <c r="A18" s="7"/>
      <c r="B18" s="105">
        <v>23</v>
      </c>
      <c r="C18" s="106">
        <v>0</v>
      </c>
      <c r="D18" s="106">
        <v>0</v>
      </c>
      <c r="E18" s="104">
        <v>0</v>
      </c>
      <c r="F18" s="104">
        <v>0</v>
      </c>
      <c r="G18" s="104">
        <v>0</v>
      </c>
      <c r="H18" s="104">
        <v>0</v>
      </c>
      <c r="I18" s="104">
        <v>2.82</v>
      </c>
      <c r="J18" s="104">
        <v>2.82</v>
      </c>
    </row>
    <row r="19" spans="1:10" ht="14.5">
      <c r="A19" s="7"/>
      <c r="B19" s="105">
        <v>24</v>
      </c>
      <c r="C19" s="106">
        <v>0</v>
      </c>
      <c r="D19" s="106">
        <v>0</v>
      </c>
      <c r="E19" s="104">
        <v>0</v>
      </c>
      <c r="F19" s="104">
        <v>0</v>
      </c>
      <c r="G19" s="104">
        <v>0</v>
      </c>
      <c r="H19" s="104">
        <v>0</v>
      </c>
      <c r="I19" s="104">
        <v>2.92</v>
      </c>
      <c r="J19" s="104">
        <v>2.92</v>
      </c>
    </row>
    <row r="20" spans="1:10" ht="14.5">
      <c r="A20" s="7"/>
      <c r="B20" s="105">
        <v>25</v>
      </c>
      <c r="C20" s="106">
        <v>0</v>
      </c>
      <c r="D20" s="106">
        <v>0</v>
      </c>
      <c r="E20" s="104">
        <v>0</v>
      </c>
      <c r="F20" s="104">
        <v>0</v>
      </c>
      <c r="G20" s="104">
        <v>0</v>
      </c>
      <c r="H20" s="104">
        <v>0</v>
      </c>
      <c r="I20" s="104">
        <v>3.01</v>
      </c>
      <c r="J20" s="104">
        <v>3.01</v>
      </c>
    </row>
    <row r="21" spans="1:10" ht="14.5">
      <c r="A21" s="7"/>
      <c r="B21" s="105">
        <v>26</v>
      </c>
      <c r="C21" s="106">
        <v>0</v>
      </c>
      <c r="D21" s="106">
        <v>0</v>
      </c>
      <c r="E21" s="104">
        <v>0</v>
      </c>
      <c r="F21" s="104">
        <v>0</v>
      </c>
      <c r="G21" s="104">
        <v>0</v>
      </c>
      <c r="H21" s="104">
        <v>0</v>
      </c>
      <c r="I21" s="104">
        <v>3.12</v>
      </c>
      <c r="J21" s="104">
        <v>3.12</v>
      </c>
    </row>
    <row r="22" spans="1:10" ht="14.5">
      <c r="A22" s="7"/>
      <c r="B22" s="105">
        <v>27</v>
      </c>
      <c r="C22" s="106">
        <v>0</v>
      </c>
      <c r="D22" s="106">
        <v>0</v>
      </c>
      <c r="E22" s="104">
        <v>0</v>
      </c>
      <c r="F22" s="104">
        <v>0</v>
      </c>
      <c r="G22" s="104">
        <v>0</v>
      </c>
      <c r="H22" s="104">
        <v>0</v>
      </c>
      <c r="I22" s="104">
        <v>3.22</v>
      </c>
      <c r="J22" s="104">
        <v>3.22</v>
      </c>
    </row>
    <row r="23" spans="1:10" ht="14.5">
      <c r="A23" s="7"/>
      <c r="B23" s="105">
        <v>28</v>
      </c>
      <c r="C23" s="106">
        <v>0</v>
      </c>
      <c r="D23" s="106">
        <v>0</v>
      </c>
      <c r="E23" s="104">
        <v>0</v>
      </c>
      <c r="F23" s="104">
        <v>0</v>
      </c>
      <c r="G23" s="104">
        <v>0</v>
      </c>
      <c r="H23" s="104">
        <v>0</v>
      </c>
      <c r="I23" s="104">
        <v>3.34</v>
      </c>
      <c r="J23" s="104">
        <v>3.34</v>
      </c>
    </row>
    <row r="24" spans="1:10" ht="14.5">
      <c r="A24" s="7"/>
      <c r="B24" s="105">
        <v>29</v>
      </c>
      <c r="C24" s="106">
        <v>0</v>
      </c>
      <c r="D24" s="106">
        <v>0</v>
      </c>
      <c r="E24" s="104">
        <v>0</v>
      </c>
      <c r="F24" s="104">
        <v>0</v>
      </c>
      <c r="G24" s="104">
        <v>0</v>
      </c>
      <c r="H24" s="104">
        <v>0</v>
      </c>
      <c r="I24" s="104">
        <v>3.46</v>
      </c>
      <c r="J24" s="104">
        <v>3.46</v>
      </c>
    </row>
    <row r="25" spans="1:10" ht="14.5">
      <c r="A25" s="7"/>
      <c r="B25" s="105">
        <v>30</v>
      </c>
      <c r="C25" s="106">
        <v>0</v>
      </c>
      <c r="D25" s="106">
        <v>0</v>
      </c>
      <c r="E25" s="104">
        <v>0</v>
      </c>
      <c r="F25" s="104">
        <v>0</v>
      </c>
      <c r="G25" s="104">
        <v>0</v>
      </c>
      <c r="H25" s="104">
        <v>0</v>
      </c>
      <c r="I25" s="104">
        <v>3.57</v>
      </c>
      <c r="J25" s="104">
        <v>3.57</v>
      </c>
    </row>
    <row r="26" spans="1:10" ht="14.5">
      <c r="A26" s="7"/>
      <c r="B26" s="105">
        <v>31</v>
      </c>
      <c r="C26" s="106">
        <v>0</v>
      </c>
      <c r="D26" s="106">
        <v>0</v>
      </c>
      <c r="E26" s="104">
        <v>0</v>
      </c>
      <c r="F26" s="104">
        <v>0</v>
      </c>
      <c r="G26" s="104">
        <v>0</v>
      </c>
      <c r="H26" s="104">
        <v>0</v>
      </c>
      <c r="I26" s="104">
        <v>3.71</v>
      </c>
      <c r="J26" s="104">
        <v>3.71</v>
      </c>
    </row>
    <row r="27" spans="1:10" ht="14.5">
      <c r="A27" s="7"/>
      <c r="B27" s="105">
        <v>32</v>
      </c>
      <c r="C27" s="106">
        <v>0</v>
      </c>
      <c r="D27" s="106">
        <v>0</v>
      </c>
      <c r="E27" s="104">
        <v>0</v>
      </c>
      <c r="F27" s="104">
        <v>0</v>
      </c>
      <c r="G27" s="104">
        <v>0</v>
      </c>
      <c r="H27" s="104">
        <v>0</v>
      </c>
      <c r="I27" s="104">
        <v>3.85</v>
      </c>
      <c r="J27" s="104">
        <v>3.85</v>
      </c>
    </row>
    <row r="28" spans="1:10" ht="14.5">
      <c r="A28" s="7"/>
      <c r="B28" s="105">
        <v>33</v>
      </c>
      <c r="C28" s="106">
        <v>0</v>
      </c>
      <c r="D28" s="106">
        <v>0</v>
      </c>
      <c r="E28" s="104">
        <v>0</v>
      </c>
      <c r="F28" s="104">
        <v>0</v>
      </c>
      <c r="G28" s="104">
        <v>0</v>
      </c>
      <c r="H28" s="104">
        <v>0</v>
      </c>
      <c r="I28" s="104">
        <v>3.99</v>
      </c>
      <c r="J28" s="104">
        <v>3.99</v>
      </c>
    </row>
    <row r="29" spans="1:10" ht="14.5">
      <c r="A29" s="7"/>
      <c r="B29" s="105">
        <v>34</v>
      </c>
      <c r="C29" s="106">
        <v>0</v>
      </c>
      <c r="D29" s="106">
        <v>0</v>
      </c>
      <c r="E29" s="104">
        <v>0</v>
      </c>
      <c r="F29" s="104">
        <v>0</v>
      </c>
      <c r="G29" s="104">
        <v>0</v>
      </c>
      <c r="H29" s="104">
        <v>0</v>
      </c>
      <c r="I29" s="104">
        <v>4.1500000000000004</v>
      </c>
      <c r="J29" s="104">
        <v>4.1500000000000004</v>
      </c>
    </row>
    <row r="30" spans="1:10" ht="14.5">
      <c r="A30" s="7"/>
      <c r="B30" s="105">
        <v>35</v>
      </c>
      <c r="C30" s="106">
        <v>0</v>
      </c>
      <c r="D30" s="106">
        <v>0</v>
      </c>
      <c r="E30" s="104">
        <v>0</v>
      </c>
      <c r="F30" s="104">
        <v>0</v>
      </c>
      <c r="G30" s="104">
        <v>0</v>
      </c>
      <c r="H30" s="104">
        <v>0</v>
      </c>
      <c r="I30" s="104">
        <v>4.32</v>
      </c>
      <c r="J30" s="104">
        <v>4.32</v>
      </c>
    </row>
    <row r="31" spans="1:10" ht="14.5">
      <c r="A31" s="7"/>
      <c r="B31" s="105">
        <v>36</v>
      </c>
      <c r="C31" s="106">
        <v>0</v>
      </c>
      <c r="D31" s="106">
        <v>0</v>
      </c>
      <c r="E31" s="104">
        <v>0</v>
      </c>
      <c r="F31" s="104">
        <v>0</v>
      </c>
      <c r="G31" s="104">
        <v>0</v>
      </c>
      <c r="H31" s="104">
        <v>0</v>
      </c>
      <c r="I31" s="104">
        <v>4.4800000000000004</v>
      </c>
      <c r="J31" s="104">
        <v>4.4800000000000004</v>
      </c>
    </row>
    <row r="32" spans="1:10" ht="14.5">
      <c r="A32" s="7"/>
      <c r="B32" s="105">
        <v>37</v>
      </c>
      <c r="C32" s="106">
        <v>0</v>
      </c>
      <c r="D32" s="106">
        <v>0</v>
      </c>
      <c r="E32" s="104">
        <v>0</v>
      </c>
      <c r="F32" s="104">
        <v>0</v>
      </c>
      <c r="G32" s="104">
        <v>0</v>
      </c>
      <c r="H32" s="104">
        <v>0</v>
      </c>
      <c r="I32" s="104">
        <v>4.67</v>
      </c>
      <c r="J32" s="104">
        <v>4.67</v>
      </c>
    </row>
    <row r="33" spans="1:10" ht="14.5">
      <c r="A33" s="7"/>
      <c r="B33" s="105">
        <v>38</v>
      </c>
      <c r="C33" s="106">
        <v>0</v>
      </c>
      <c r="D33" s="106">
        <v>0</v>
      </c>
      <c r="E33" s="104">
        <v>0</v>
      </c>
      <c r="F33" s="104">
        <v>0</v>
      </c>
      <c r="G33" s="104">
        <v>0</v>
      </c>
      <c r="H33" s="104">
        <v>0</v>
      </c>
      <c r="I33" s="104">
        <v>4.87</v>
      </c>
      <c r="J33" s="104">
        <v>4.87</v>
      </c>
    </row>
    <row r="34" spans="1:10" ht="14.5">
      <c r="A34" s="7"/>
      <c r="B34" s="105">
        <v>39</v>
      </c>
      <c r="C34" s="106">
        <v>0</v>
      </c>
      <c r="D34" s="106">
        <v>0</v>
      </c>
      <c r="E34" s="104">
        <v>0</v>
      </c>
      <c r="F34" s="104">
        <v>0</v>
      </c>
      <c r="G34" s="104">
        <v>0</v>
      </c>
      <c r="H34" s="104">
        <v>0</v>
      </c>
      <c r="I34" s="104">
        <v>5.07</v>
      </c>
      <c r="J34" s="104">
        <v>5.07</v>
      </c>
    </row>
    <row r="35" spans="1:10" ht="14.5">
      <c r="A35" s="7"/>
      <c r="B35" s="105">
        <v>40</v>
      </c>
      <c r="C35" s="106">
        <v>0</v>
      </c>
      <c r="D35" s="106">
        <v>0</v>
      </c>
      <c r="E35" s="104">
        <v>0</v>
      </c>
      <c r="F35" s="104">
        <v>0</v>
      </c>
      <c r="G35" s="104">
        <v>0</v>
      </c>
      <c r="H35" s="104">
        <v>0</v>
      </c>
      <c r="I35" s="104">
        <v>5.29</v>
      </c>
      <c r="J35" s="104">
        <v>5.29</v>
      </c>
    </row>
    <row r="36" spans="1:10" ht="14.5">
      <c r="A36" s="7"/>
      <c r="B36" s="105">
        <v>41</v>
      </c>
      <c r="C36" s="106">
        <v>0</v>
      </c>
      <c r="D36" s="106">
        <v>0</v>
      </c>
      <c r="E36" s="104">
        <v>0</v>
      </c>
      <c r="F36" s="104">
        <v>0</v>
      </c>
      <c r="G36" s="104">
        <v>0</v>
      </c>
      <c r="H36" s="104">
        <v>0</v>
      </c>
      <c r="I36" s="104">
        <v>5.52</v>
      </c>
      <c r="J36" s="104">
        <v>5.52</v>
      </c>
    </row>
    <row r="37" spans="1:10" ht="14.5">
      <c r="A37" s="7"/>
      <c r="B37" s="105">
        <v>42</v>
      </c>
      <c r="C37" s="106">
        <v>0</v>
      </c>
      <c r="D37" s="106">
        <v>0</v>
      </c>
      <c r="E37" s="104">
        <v>0</v>
      </c>
      <c r="F37" s="104">
        <v>0</v>
      </c>
      <c r="G37" s="104">
        <v>0</v>
      </c>
      <c r="H37" s="104">
        <v>0</v>
      </c>
      <c r="I37" s="104">
        <v>5.76</v>
      </c>
      <c r="J37" s="104">
        <v>5.76</v>
      </c>
    </row>
    <row r="38" spans="1:10" ht="14.5">
      <c r="A38" s="7"/>
      <c r="B38" s="105">
        <v>43</v>
      </c>
      <c r="C38" s="106">
        <v>0</v>
      </c>
      <c r="D38" s="106">
        <v>0</v>
      </c>
      <c r="E38" s="104">
        <v>0</v>
      </c>
      <c r="F38" s="104">
        <v>0</v>
      </c>
      <c r="G38" s="104">
        <v>0</v>
      </c>
      <c r="H38" s="104">
        <v>0</v>
      </c>
      <c r="I38" s="104">
        <v>6.03</v>
      </c>
      <c r="J38" s="104">
        <v>6.03</v>
      </c>
    </row>
    <row r="39" spans="1:10" ht="14.5">
      <c r="A39" s="7"/>
      <c r="B39" s="105">
        <v>44</v>
      </c>
      <c r="C39" s="106">
        <v>0</v>
      </c>
      <c r="D39" s="106">
        <v>0</v>
      </c>
      <c r="E39" s="104">
        <v>0</v>
      </c>
      <c r="F39" s="104">
        <v>0</v>
      </c>
      <c r="G39" s="104">
        <v>0</v>
      </c>
      <c r="H39" s="104">
        <v>0</v>
      </c>
      <c r="I39" s="104">
        <v>6.29</v>
      </c>
      <c r="J39" s="104">
        <v>6.29</v>
      </c>
    </row>
    <row r="40" spans="1:10" ht="14.5">
      <c r="A40" s="7"/>
      <c r="B40" s="105">
        <v>45</v>
      </c>
      <c r="C40" s="106">
        <v>0</v>
      </c>
      <c r="D40" s="106">
        <v>0</v>
      </c>
      <c r="E40" s="104">
        <v>0</v>
      </c>
      <c r="F40" s="104">
        <v>0</v>
      </c>
      <c r="G40" s="104">
        <v>0</v>
      </c>
      <c r="H40" s="104">
        <v>0</v>
      </c>
      <c r="I40" s="104">
        <v>6.59</v>
      </c>
      <c r="J40" s="104">
        <v>6.59</v>
      </c>
    </row>
    <row r="41" spans="1:10" ht="14.5">
      <c r="A41" s="7"/>
      <c r="B41" s="105">
        <v>46</v>
      </c>
      <c r="C41" s="106">
        <v>0</v>
      </c>
      <c r="D41" s="106">
        <v>0</v>
      </c>
      <c r="E41" s="104">
        <v>0</v>
      </c>
      <c r="F41" s="104">
        <v>0</v>
      </c>
      <c r="G41" s="104">
        <v>0</v>
      </c>
      <c r="H41" s="104">
        <v>0</v>
      </c>
      <c r="I41" s="104">
        <v>6.89</v>
      </c>
      <c r="J41" s="104">
        <v>6.89</v>
      </c>
    </row>
    <row r="42" spans="1:10" ht="14.5">
      <c r="A42" s="7"/>
      <c r="B42" s="105">
        <v>47</v>
      </c>
      <c r="C42" s="106">
        <v>0</v>
      </c>
      <c r="D42" s="106">
        <v>0</v>
      </c>
      <c r="E42" s="104">
        <v>0</v>
      </c>
      <c r="F42" s="104">
        <v>0</v>
      </c>
      <c r="G42" s="104">
        <v>0</v>
      </c>
      <c r="H42" s="104">
        <v>0</v>
      </c>
      <c r="I42" s="104">
        <v>7.22</v>
      </c>
      <c r="J42" s="104">
        <v>7.22</v>
      </c>
    </row>
    <row r="43" spans="1:10" ht="14.5">
      <c r="A43" s="7"/>
      <c r="B43" s="105">
        <v>48</v>
      </c>
      <c r="C43" s="106">
        <v>0</v>
      </c>
      <c r="D43" s="106">
        <v>0</v>
      </c>
      <c r="E43" s="104">
        <v>0</v>
      </c>
      <c r="F43" s="104">
        <v>0</v>
      </c>
      <c r="G43" s="104">
        <v>0</v>
      </c>
      <c r="H43" s="104">
        <v>0</v>
      </c>
      <c r="I43" s="104">
        <v>7.55</v>
      </c>
      <c r="J43" s="104">
        <v>7.55</v>
      </c>
    </row>
    <row r="44" spans="1:10" ht="14.5">
      <c r="A44" s="7"/>
      <c r="B44" s="105">
        <v>49</v>
      </c>
      <c r="C44" s="106">
        <v>0</v>
      </c>
      <c r="D44" s="106">
        <v>0</v>
      </c>
      <c r="E44" s="104">
        <v>0</v>
      </c>
      <c r="F44" s="104">
        <v>0</v>
      </c>
      <c r="G44" s="104">
        <v>0</v>
      </c>
      <c r="H44" s="104">
        <v>0</v>
      </c>
      <c r="I44" s="104">
        <v>7.91</v>
      </c>
      <c r="J44" s="104">
        <v>7.91</v>
      </c>
    </row>
    <row r="45" spans="1:10" ht="14.5">
      <c r="A45" s="7"/>
      <c r="B45" s="105">
        <v>50</v>
      </c>
      <c r="C45" s="106">
        <v>0</v>
      </c>
      <c r="D45" s="106">
        <v>0</v>
      </c>
      <c r="E45" s="104">
        <v>0</v>
      </c>
      <c r="F45" s="104">
        <v>0</v>
      </c>
      <c r="G45" s="104">
        <v>0</v>
      </c>
      <c r="H45" s="104">
        <v>0</v>
      </c>
      <c r="I45" s="104">
        <v>8.2899999999999991</v>
      </c>
      <c r="J45" s="104">
        <v>8.2899999999999991</v>
      </c>
    </row>
    <row r="46" spans="1:10" ht="14.5">
      <c r="A46" s="7"/>
      <c r="B46" s="105">
        <v>51</v>
      </c>
      <c r="C46" s="106">
        <v>0</v>
      </c>
      <c r="D46" s="106">
        <v>0</v>
      </c>
      <c r="E46" s="104">
        <v>0</v>
      </c>
      <c r="F46" s="104">
        <v>0</v>
      </c>
      <c r="G46" s="104">
        <v>0</v>
      </c>
      <c r="H46" s="104">
        <v>0</v>
      </c>
      <c r="I46" s="104">
        <v>8.68</v>
      </c>
      <c r="J46" s="104">
        <v>8.68</v>
      </c>
    </row>
    <row r="47" spans="1:10" ht="14.5">
      <c r="A47" s="7"/>
      <c r="B47" s="105">
        <v>52</v>
      </c>
      <c r="C47" s="106">
        <v>0</v>
      </c>
      <c r="D47" s="106">
        <v>0</v>
      </c>
      <c r="E47" s="104">
        <v>0</v>
      </c>
      <c r="F47" s="104">
        <v>0</v>
      </c>
      <c r="G47" s="104">
        <v>0</v>
      </c>
      <c r="H47" s="104">
        <v>0</v>
      </c>
      <c r="I47" s="104">
        <v>9.09</v>
      </c>
      <c r="J47" s="104">
        <v>9.09</v>
      </c>
    </row>
    <row r="48" spans="1:10" ht="14.5">
      <c r="A48" s="7"/>
      <c r="B48" s="105">
        <v>53</v>
      </c>
      <c r="C48" s="106">
        <v>0</v>
      </c>
      <c r="D48" s="106">
        <v>0</v>
      </c>
      <c r="E48" s="104">
        <v>0</v>
      </c>
      <c r="F48" s="104">
        <v>0</v>
      </c>
      <c r="G48" s="104">
        <v>0</v>
      </c>
      <c r="H48" s="104">
        <v>0</v>
      </c>
      <c r="I48" s="104">
        <v>9.5299999999999994</v>
      </c>
      <c r="J48" s="104">
        <v>9.5299999999999994</v>
      </c>
    </row>
    <row r="49" spans="1:12" ht="14.5">
      <c r="A49" s="7"/>
      <c r="B49" s="105">
        <v>54</v>
      </c>
      <c r="C49" s="106">
        <v>0</v>
      </c>
      <c r="D49" s="106">
        <v>0</v>
      </c>
      <c r="E49" s="104">
        <v>0</v>
      </c>
      <c r="F49" s="104">
        <v>0</v>
      </c>
      <c r="G49" s="104">
        <v>0</v>
      </c>
      <c r="H49" s="104">
        <v>0</v>
      </c>
      <c r="I49" s="104">
        <v>9.99</v>
      </c>
      <c r="J49" s="104">
        <v>9.99</v>
      </c>
      <c r="L49" s="7">
        <f>360*I49</f>
        <v>3596.4</v>
      </c>
    </row>
    <row r="50" spans="1:12" ht="14.5">
      <c r="A50" s="7"/>
      <c r="B50" s="105">
        <v>55</v>
      </c>
      <c r="C50" s="106">
        <v>0</v>
      </c>
      <c r="D50" s="106">
        <v>0</v>
      </c>
      <c r="E50" s="104">
        <v>0</v>
      </c>
      <c r="F50" s="104">
        <v>0</v>
      </c>
      <c r="G50" s="104">
        <v>0</v>
      </c>
      <c r="H50" s="104">
        <v>0</v>
      </c>
      <c r="I50" s="104">
        <v>10.46</v>
      </c>
      <c r="J50" s="104">
        <v>10.46</v>
      </c>
    </row>
    <row r="51" spans="1:12" ht="14.5">
      <c r="A51" s="7"/>
      <c r="B51" s="105">
        <v>56</v>
      </c>
      <c r="C51" s="106">
        <v>0</v>
      </c>
      <c r="D51" s="106">
        <v>0</v>
      </c>
      <c r="E51" s="104">
        <v>0</v>
      </c>
      <c r="F51" s="104">
        <v>0</v>
      </c>
      <c r="G51" s="104">
        <v>0</v>
      </c>
      <c r="H51" s="104">
        <v>0</v>
      </c>
      <c r="I51" s="104">
        <v>10.95</v>
      </c>
      <c r="J51" s="104">
        <v>10.95</v>
      </c>
    </row>
    <row r="52" spans="1:12" ht="14.5">
      <c r="A52" s="7"/>
      <c r="B52" s="105">
        <v>57</v>
      </c>
      <c r="C52" s="106">
        <v>0</v>
      </c>
      <c r="D52" s="106">
        <v>0</v>
      </c>
      <c r="E52" s="104">
        <v>0</v>
      </c>
      <c r="F52" s="104">
        <v>0</v>
      </c>
      <c r="G52" s="104">
        <v>0</v>
      </c>
      <c r="H52" s="104">
        <v>0</v>
      </c>
      <c r="I52" s="104">
        <v>11.48</v>
      </c>
      <c r="J52" s="104">
        <v>11.48</v>
      </c>
    </row>
    <row r="53" spans="1:12" ht="14.5">
      <c r="A53" s="7"/>
      <c r="B53" s="105">
        <v>58</v>
      </c>
      <c r="C53" s="106">
        <v>0</v>
      </c>
      <c r="D53" s="106">
        <v>0</v>
      </c>
      <c r="E53" s="104">
        <v>0</v>
      </c>
      <c r="F53" s="104">
        <v>0</v>
      </c>
      <c r="G53" s="104">
        <v>0</v>
      </c>
      <c r="H53" s="104">
        <v>0</v>
      </c>
      <c r="I53" s="104">
        <v>12.02</v>
      </c>
      <c r="J53" s="104">
        <v>12.02</v>
      </c>
    </row>
    <row r="54" spans="1:12" ht="14.5">
      <c r="A54" s="7"/>
      <c r="B54" s="105">
        <v>59</v>
      </c>
      <c r="C54" s="106">
        <v>0</v>
      </c>
      <c r="D54" s="106">
        <v>0</v>
      </c>
      <c r="E54" s="104">
        <v>0</v>
      </c>
      <c r="F54" s="104">
        <v>0</v>
      </c>
      <c r="G54" s="104">
        <v>0</v>
      </c>
      <c r="H54" s="104">
        <v>0</v>
      </c>
      <c r="I54" s="104">
        <v>12.59</v>
      </c>
      <c r="J54" s="104">
        <v>12.59</v>
      </c>
    </row>
    <row r="55" spans="1:12" ht="14.5">
      <c r="A55" s="7"/>
      <c r="B55" s="105">
        <v>60</v>
      </c>
      <c r="C55" s="106">
        <v>0</v>
      </c>
      <c r="D55" s="106">
        <v>0</v>
      </c>
      <c r="E55" s="104">
        <v>0</v>
      </c>
      <c r="F55" s="104">
        <v>0</v>
      </c>
      <c r="G55" s="104">
        <v>0</v>
      </c>
      <c r="H55" s="104">
        <v>0</v>
      </c>
      <c r="I55" s="104">
        <v>13.18</v>
      </c>
      <c r="J55" s="104">
        <v>13.18</v>
      </c>
    </row>
    <row r="56" spans="1:12" ht="14.5">
      <c r="A56" s="7"/>
      <c r="B56" s="105">
        <v>61</v>
      </c>
      <c r="C56" s="106">
        <v>0</v>
      </c>
      <c r="D56" s="106">
        <v>0</v>
      </c>
      <c r="E56" s="104">
        <v>0</v>
      </c>
      <c r="F56" s="104">
        <v>0</v>
      </c>
      <c r="G56" s="104">
        <v>0</v>
      </c>
      <c r="H56" s="104">
        <v>0</v>
      </c>
      <c r="I56" s="104">
        <v>13.8</v>
      </c>
      <c r="J56" s="104">
        <v>13.8</v>
      </c>
    </row>
    <row r="57" spans="1:12" ht="14.5">
      <c r="A57" s="7"/>
      <c r="B57" s="105">
        <v>62</v>
      </c>
      <c r="C57" s="106">
        <v>0</v>
      </c>
      <c r="D57" s="106">
        <v>0</v>
      </c>
      <c r="E57" s="104">
        <v>0</v>
      </c>
      <c r="F57" s="104">
        <v>0</v>
      </c>
      <c r="G57" s="104">
        <v>0</v>
      </c>
      <c r="H57" s="104">
        <v>0</v>
      </c>
      <c r="I57" s="104">
        <v>14.44</v>
      </c>
      <c r="J57" s="104">
        <v>14.44</v>
      </c>
    </row>
    <row r="58" spans="1:12" ht="14.5">
      <c r="A58" s="7"/>
      <c r="B58" s="105">
        <v>63</v>
      </c>
      <c r="C58" s="106">
        <v>0</v>
      </c>
      <c r="D58" s="106">
        <v>0</v>
      </c>
      <c r="E58" s="104">
        <v>0</v>
      </c>
      <c r="F58" s="104">
        <v>0</v>
      </c>
      <c r="G58" s="104">
        <v>0</v>
      </c>
      <c r="H58" s="104">
        <v>0</v>
      </c>
      <c r="I58" s="104">
        <v>15.11</v>
      </c>
      <c r="J58" s="104">
        <v>15.11</v>
      </c>
    </row>
    <row r="59" spans="1:12" ht="14.5">
      <c r="A59" s="7"/>
      <c r="B59" s="107">
        <v>64</v>
      </c>
      <c r="C59" s="106">
        <v>0</v>
      </c>
      <c r="D59" s="106">
        <v>0</v>
      </c>
      <c r="E59" s="104">
        <v>0</v>
      </c>
      <c r="F59" s="104">
        <v>0</v>
      </c>
      <c r="G59" s="104">
        <v>0</v>
      </c>
      <c r="H59" s="104">
        <v>0</v>
      </c>
      <c r="I59" s="104">
        <v>10.130000000000001</v>
      </c>
      <c r="J59" s="104">
        <v>10.130000000000001</v>
      </c>
    </row>
    <row r="60" spans="1:12">
      <c r="A60" s="7"/>
      <c r="B60" s="1"/>
      <c r="D60" s="4"/>
      <c r="F60" s="4"/>
      <c r="H60" s="4"/>
      <c r="J60" s="4"/>
    </row>
    <row r="61" spans="1:12" ht="13">
      <c r="A61" s="7"/>
      <c r="B61" s="8"/>
    </row>
    <row r="62" spans="1:12" ht="13">
      <c r="A62" s="7"/>
      <c r="B62" s="7"/>
      <c r="C62" s="13"/>
      <c r="D62" s="12"/>
      <c r="E62" s="13"/>
      <c r="F62" s="12"/>
      <c r="G62" s="13"/>
      <c r="H62" s="12"/>
      <c r="I62" s="13"/>
      <c r="J62" s="12"/>
    </row>
    <row r="63" spans="1:12" ht="13">
      <c r="A63" s="7"/>
      <c r="B63" s="7"/>
      <c r="C63" s="13"/>
      <c r="D63" s="12"/>
      <c r="E63" s="13"/>
      <c r="F63" s="12"/>
      <c r="G63" s="13"/>
      <c r="H63" s="12"/>
      <c r="I63" s="13"/>
      <c r="J63" s="12"/>
    </row>
    <row r="64" spans="1:12" ht="13">
      <c r="B64" s="7"/>
      <c r="C64" s="13"/>
      <c r="D64" s="12"/>
      <c r="E64" s="13"/>
      <c r="F64" s="12"/>
      <c r="G64" s="13"/>
      <c r="H64" s="12"/>
      <c r="I64" s="13"/>
      <c r="J64" s="12"/>
    </row>
    <row r="65" spans="2:10" ht="13">
      <c r="B65" s="7"/>
      <c r="C65" s="13"/>
      <c r="D65" s="12"/>
      <c r="E65" s="13"/>
      <c r="F65" s="12"/>
      <c r="G65" s="13"/>
      <c r="H65" s="12"/>
      <c r="I65" s="13"/>
      <c r="J65" s="12"/>
    </row>
    <row r="66" spans="2:10">
      <c r="B66" s="7"/>
    </row>
  </sheetData>
  <mergeCells count="13">
    <mergeCell ref="G9:G10"/>
    <mergeCell ref="H9:H10"/>
    <mergeCell ref="I9:I10"/>
    <mergeCell ref="J9:J10"/>
    <mergeCell ref="C8:D8"/>
    <mergeCell ref="E8:F8"/>
    <mergeCell ref="G8:H8"/>
    <mergeCell ref="I8:J8"/>
    <mergeCell ref="B9:B10"/>
    <mergeCell ref="C9:C10"/>
    <mergeCell ref="D9:D10"/>
    <mergeCell ref="E9:E10"/>
    <mergeCell ref="F9:F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7E39-66EE-4E74-ADBE-3756E39F867E}">
  <dimension ref="B3:I22"/>
  <sheetViews>
    <sheetView zoomScale="81" workbookViewId="0">
      <selection activeCell="F22" sqref="F22"/>
    </sheetView>
  </sheetViews>
  <sheetFormatPr defaultRowHeight="14.5"/>
  <cols>
    <col min="2" max="2" width="14.81640625" bestFit="1" customWidth="1"/>
    <col min="4" max="4" width="12.1796875" customWidth="1"/>
    <col min="5" max="5" width="12.453125" customWidth="1"/>
    <col min="6" max="6" width="12.81640625" customWidth="1"/>
    <col min="8" max="8" width="52.26953125" customWidth="1"/>
  </cols>
  <sheetData>
    <row r="3" spans="2:9">
      <c r="D3" s="129" t="s">
        <v>47</v>
      </c>
      <c r="E3" s="129" t="s">
        <v>48</v>
      </c>
      <c r="F3" s="129" t="s">
        <v>41</v>
      </c>
      <c r="H3" s="129" t="s">
        <v>99</v>
      </c>
      <c r="I3" s="129" t="s">
        <v>100</v>
      </c>
    </row>
    <row r="4" spans="2:9">
      <c r="B4" t="s">
        <v>70</v>
      </c>
      <c r="D4" s="130" t="s">
        <v>66</v>
      </c>
      <c r="E4" s="130">
        <v>3000000</v>
      </c>
      <c r="F4" s="130">
        <f>IF(Variables!F19="2 years", 600000, 360000)</f>
        <v>600000</v>
      </c>
      <c r="H4" t="s">
        <v>101</v>
      </c>
      <c r="I4" t="s">
        <v>102</v>
      </c>
    </row>
    <row r="5" spans="2:9">
      <c r="B5" t="s">
        <v>71</v>
      </c>
      <c r="D5" s="130">
        <v>5000000</v>
      </c>
      <c r="E5" s="130">
        <v>3000000</v>
      </c>
      <c r="F5" s="130">
        <v>360000</v>
      </c>
      <c r="H5" t="s">
        <v>103</v>
      </c>
      <c r="I5" t="s">
        <v>104</v>
      </c>
    </row>
    <row r="6" spans="2:9">
      <c r="B6" t="s">
        <v>62</v>
      </c>
      <c r="D6" s="175">
        <v>10000000</v>
      </c>
      <c r="E6" s="174">
        <v>3000000</v>
      </c>
      <c r="F6" s="175">
        <v>600000</v>
      </c>
      <c r="H6" t="s">
        <v>113</v>
      </c>
    </row>
    <row r="7" spans="2:9">
      <c r="B7" t="s">
        <v>63</v>
      </c>
      <c r="D7" s="153">
        <v>10000000</v>
      </c>
      <c r="E7" s="153">
        <v>3000000</v>
      </c>
      <c r="F7" s="153">
        <v>360000</v>
      </c>
      <c r="H7" t="s">
        <v>105</v>
      </c>
      <c r="I7" t="s">
        <v>106</v>
      </c>
    </row>
    <row r="8" spans="2:9">
      <c r="B8" t="s">
        <v>64</v>
      </c>
      <c r="D8" s="130" t="s">
        <v>66</v>
      </c>
      <c r="E8" s="130">
        <v>5000000</v>
      </c>
      <c r="F8" s="130">
        <v>360000</v>
      </c>
      <c r="H8" t="s">
        <v>108</v>
      </c>
      <c r="I8" t="s">
        <v>107</v>
      </c>
    </row>
    <row r="9" spans="2:9">
      <c r="B9" t="s">
        <v>65</v>
      </c>
      <c r="D9" s="130" t="s">
        <v>67</v>
      </c>
      <c r="E9" s="130" t="s">
        <v>67</v>
      </c>
      <c r="F9" s="130" t="s">
        <v>67</v>
      </c>
      <c r="H9" s="174" t="s">
        <v>158</v>
      </c>
    </row>
    <row r="12" spans="2:9">
      <c r="B12" s="154" t="s">
        <v>114</v>
      </c>
      <c r="C12" s="154"/>
      <c r="D12" s="154"/>
      <c r="E12" s="155" t="s">
        <v>115</v>
      </c>
      <c r="F12" s="154"/>
    </row>
    <row r="13" spans="2:9">
      <c r="B13" s="156" t="s">
        <v>72</v>
      </c>
      <c r="C13" s="156"/>
      <c r="D13" s="156"/>
      <c r="E13" s="157" t="s">
        <v>141</v>
      </c>
      <c r="F13" s="156"/>
    </row>
    <row r="14" spans="2:9">
      <c r="B14" s="156" t="s">
        <v>73</v>
      </c>
      <c r="C14" s="156"/>
      <c r="D14" s="156"/>
      <c r="E14" s="157" t="s">
        <v>141</v>
      </c>
      <c r="F14" s="156"/>
    </row>
    <row r="15" spans="2:9">
      <c r="B15" s="156" t="s">
        <v>74</v>
      </c>
      <c r="C15" s="156"/>
      <c r="D15" s="156"/>
      <c r="E15" s="157" t="s">
        <v>141</v>
      </c>
      <c r="F15" s="156"/>
    </row>
    <row r="16" spans="2:9">
      <c r="B16" s="156" t="s">
        <v>75</v>
      </c>
      <c r="C16" s="156"/>
      <c r="D16" s="156"/>
      <c r="E16" s="157" t="s">
        <v>141</v>
      </c>
      <c r="F16" s="156"/>
    </row>
    <row r="17" spans="2:6">
      <c r="B17" s="156" t="s">
        <v>116</v>
      </c>
      <c r="C17" s="156"/>
      <c r="D17" s="156"/>
      <c r="E17" s="157" t="s">
        <v>141</v>
      </c>
      <c r="F17" s="156"/>
    </row>
    <row r="18" spans="2:6">
      <c r="B18" s="156" t="s">
        <v>117</v>
      </c>
      <c r="C18" s="156"/>
      <c r="D18" s="156"/>
      <c r="E18" s="157" t="s">
        <v>141</v>
      </c>
      <c r="F18" s="156"/>
    </row>
    <row r="19" spans="2:6">
      <c r="B19" s="156" t="s">
        <v>118</v>
      </c>
      <c r="C19" s="156"/>
      <c r="D19" s="156"/>
      <c r="E19" s="157" t="s">
        <v>141</v>
      </c>
      <c r="F19" s="156"/>
    </row>
    <row r="20" spans="2:6">
      <c r="B20" s="156" t="s">
        <v>119</v>
      </c>
      <c r="C20" s="156"/>
      <c r="D20" s="156"/>
      <c r="E20" s="157" t="s">
        <v>141</v>
      </c>
      <c r="F20" s="156"/>
    </row>
    <row r="21" spans="2:6">
      <c r="B21" s="156"/>
      <c r="C21" s="156"/>
      <c r="D21" s="156"/>
      <c r="E21" s="156"/>
      <c r="F21" s="156"/>
    </row>
    <row r="22" spans="2:6">
      <c r="B22" s="154" t="s">
        <v>120</v>
      </c>
      <c r="C22" s="158"/>
      <c r="D22" s="159" t="s">
        <v>164</v>
      </c>
      <c r="E22" s="158"/>
      <c r="F22" s="187">
        <v>45698</v>
      </c>
    </row>
  </sheetData>
  <dataValidations count="1">
    <dataValidation type="list" allowBlank="1" showInputMessage="1" showErrorMessage="1" sqref="E13:E20" xr:uid="{BF88A245-24CC-45DD-927D-1BD35D5DDFFA}">
      <formula1>"Yes, N/A, Yet to be verified"</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C8E6C5ADE47543A158584BAC1FB61E" ma:contentTypeVersion="11" ma:contentTypeDescription="Create a new document." ma:contentTypeScope="" ma:versionID="9d314923776d552deab6dcb79b46b9fe">
  <xsd:schema xmlns:xsd="http://www.w3.org/2001/XMLSchema" xmlns:xs="http://www.w3.org/2001/XMLSchema" xmlns:p="http://schemas.microsoft.com/office/2006/metadata/properties" xmlns:ns2="7b74a1fe-4f13-4ba0-b525-9ee95c4b7dc4" xmlns:ns3="995aa24b-c082-466e-8d87-9364bc5c065d" targetNamespace="http://schemas.microsoft.com/office/2006/metadata/properties" ma:root="true" ma:fieldsID="7e27dd77f97c641aca243172516fcdef" ns2:_="" ns3:_="">
    <xsd:import namespace="7b74a1fe-4f13-4ba0-b525-9ee95c4b7dc4"/>
    <xsd:import namespace="995aa24b-c082-466e-8d87-9364bc5c0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a1fe-4f13-4ba0-b525-9ee95c4b7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aa24b-c082-466e-8d87-9364bc5c0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33A1C9-FEC4-49CF-8304-E7A5E2D9F9B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BD0B89-ECB8-4B6F-AFCC-FDB5677599F5}">
  <ds:schemaRefs>
    <ds:schemaRef ds:uri="http://schemas.microsoft.com/sharepoint/v3/contenttype/forms"/>
  </ds:schemaRefs>
</ds:datastoreItem>
</file>

<file path=customXml/itemProps3.xml><?xml version="1.0" encoding="utf-8"?>
<ds:datastoreItem xmlns:ds="http://schemas.openxmlformats.org/officeDocument/2006/customXml" ds:itemID="{A1545B17-8EF9-4470-B02A-08E6861F3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a1fe-4f13-4ba0-b525-9ee95c4b7dc4"/>
    <ds:schemaRef ds:uri="995aa24b-c082-466e-8d87-9364bc5c0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db844-6082-448e-82d8-26e01007d467}" enabled="1" method="Standard" siteId="{5f8d0b25-e16a-4465-aa47-f44bb9beba2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Calculator</vt:lpstr>
      <vt:lpstr>Casuals</vt:lpstr>
      <vt:lpstr>Closed Categories</vt:lpstr>
      <vt:lpstr>Variables</vt:lpstr>
      <vt:lpstr>D&amp;TPD-Rates</vt:lpstr>
      <vt:lpstr>IP-rates</vt:lpstr>
      <vt:lpstr>Checklist</vt:lpstr>
      <vt:lpstr>Casuals!Casual</vt:lpstr>
      <vt:lpstr>Casual</vt:lpstr>
      <vt:lpstr>Casuals!Employmenttype</vt:lpstr>
      <vt:lpstr>Employmenttype</vt:lpstr>
      <vt:lpstr>Casuals!Permanent</vt:lpstr>
      <vt:lpstr>Permanent</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David Flannery</cp:lastModifiedBy>
  <cp:revision/>
  <dcterms:created xsi:type="dcterms:W3CDTF">2016-03-07T03:08:29Z</dcterms:created>
  <dcterms:modified xsi:type="dcterms:W3CDTF">2025-03-03T20:46:12Z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0x0101006BC8E6C5ADE47543A158584BAC1FB61E</vt:lpwstr>
  </property>
  <property fmtid="{D5CDD505-2E9C-101B-9397-08002B2CF9AE}" pid="3" name="MSIP_Label_152db844-6082-448e-82d8-26e01007d467_Enabled">
    <vt:lpwstr>true</vt:lpwstr>
  </property>
  <property fmtid="{D5CDD505-2E9C-101B-9397-08002B2CF9AE}" pid="4" name="MSIP_Label_152db844-6082-448e-82d8-26e01007d467_SetDate">
    <vt:lpwstr>2023-11-05T20:29:17Z</vt:lpwstr>
  </property>
  <property fmtid="{D5CDD505-2E9C-101B-9397-08002B2CF9AE}" pid="5" name="MSIP_Label_152db844-6082-448e-82d8-26e01007d467_Method">
    <vt:lpwstr>Standard</vt:lpwstr>
  </property>
  <property fmtid="{D5CDD505-2E9C-101B-9397-08002B2CF9AE}" pid="6" name="MSIP_Label_152db844-6082-448e-82d8-26e01007d467_Name">
    <vt:lpwstr>Internal</vt:lpwstr>
  </property>
  <property fmtid="{D5CDD505-2E9C-101B-9397-08002B2CF9AE}" pid="7" name="MSIP_Label_152db844-6082-448e-82d8-26e01007d467_SiteId">
    <vt:lpwstr>5f8d0b25-e16a-4465-aa47-f44bb9beba20</vt:lpwstr>
  </property>
  <property fmtid="{D5CDD505-2E9C-101B-9397-08002B2CF9AE}" pid="8" name="MSIP_Label_152db844-6082-448e-82d8-26e01007d467_ActionId">
    <vt:lpwstr>3163b431-361a-4719-ab4f-da56fe0bfd80</vt:lpwstr>
  </property>
  <property fmtid="{D5CDD505-2E9C-101B-9397-08002B2CF9AE}" pid="9" name="MSIP_Label_152db844-6082-448e-82d8-26e01007d467_ContentBits">
    <vt:lpwstr>0</vt:lpwstr>
  </property>
</Properties>
</file>