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S:\Insurance\corporate changes\PLAN DATA\2025.03.29 - Qantas\Internal Notification\"/>
    </mc:Choice>
  </mc:AlternateContent>
  <xr:revisionPtr revIDLastSave="0" documentId="13_ncr:1_{ADF62349-847A-4919-915A-3A45985F1B8F}" xr6:coauthVersionLast="47" xr6:coauthVersionMax="47" xr10:uidLastSave="{00000000-0000-0000-0000-000000000000}"/>
  <workbookProtection workbookAlgorithmName="SHA-512" workbookHashValue="sKtHwOSHWfRSpaD5IZq+DFRsCbTh8TInuPp7SPSYdP/2kg/EWeqq9ts595oWmYDSArjzB5KWnaInOY0fraJEDA==" workbookSaltValue="hFfV8oMfOgdDGApCJqBlVQ==" workbookSpinCount="100000" lockStructure="1"/>
  <bookViews>
    <workbookView xWindow="28680" yWindow="-120" windowWidth="29040" windowHeight="15720" tabRatio="898" firstSheet="2" activeTab="2" xr2:uid="{00000000-000D-0000-FFFF-FFFF00000000}"/>
  </bookViews>
  <sheets>
    <sheet name="Calculator" sheetId="4" state="hidden" r:id="rId1"/>
    <sheet name="Casuals" sheetId="9" state="hidden" r:id="rId2"/>
    <sheet name="Additional Cover" sheetId="11" r:id="rId3"/>
    <sheet name="Variables" sheetId="10" state="hidden" r:id="rId4"/>
    <sheet name="D&amp;TPD-Rates" sheetId="7" state="hidden" r:id="rId5"/>
    <sheet name="IP-rates" sheetId="6" state="hidden" r:id="rId6"/>
    <sheet name="Checklist" sheetId="8" state="hidden" r:id="rId7"/>
  </sheets>
  <definedNames>
    <definedName name="Casual" localSheetId="1">Casuals!$AA$11</definedName>
    <definedName name="Casual">Variables!$H$13</definedName>
    <definedName name="Employmenttype" localSheetId="1">Casuals!$X$11:$X$13</definedName>
    <definedName name="Employmenttype">Variables!$E$13:$E$15</definedName>
    <definedName name="Permanent" localSheetId="1">Casuals!$Y$11:$Y$13</definedName>
    <definedName name="Permanent">Variables!$F$13:$F$15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C17" i="11" l="1"/>
  <c r="D10" i="11"/>
  <c r="C10" i="11"/>
  <c r="C1" i="11"/>
  <c r="C9" i="4"/>
  <c r="L49" i="6"/>
  <c r="C19" i="4"/>
  <c r="D9" i="4"/>
  <c r="B33" i="10" s="1"/>
  <c r="I7" i="4" s="1"/>
  <c r="B15" i="10" s="1"/>
  <c r="C18" i="11" l="1"/>
  <c r="M7" i="4"/>
  <c r="V11" i="7"/>
  <c r="W11" i="7" s="1"/>
  <c r="C20" i="4"/>
  <c r="B14" i="10"/>
  <c r="I9" i="4"/>
  <c r="M9" i="4" s="1"/>
  <c r="B34" i="10"/>
  <c r="C17" i="9"/>
  <c r="C16" i="9"/>
  <c r="F4" i="8"/>
  <c r="H19" i="10"/>
  <c r="H20" i="4" s="1"/>
  <c r="I8" i="4" l="1"/>
  <c r="B16" i="10"/>
  <c r="K8" i="7"/>
  <c r="G8" i="7"/>
  <c r="C8" i="7"/>
  <c r="B13" i="10"/>
  <c r="B12" i="10"/>
  <c r="B11" i="10"/>
  <c r="B10" i="10"/>
  <c r="D4" i="10"/>
  <c r="D9" i="9"/>
  <c r="D30" i="4"/>
  <c r="V12" i="7" l="1"/>
  <c r="W12" i="7" s="1"/>
  <c r="M8" i="4"/>
  <c r="B17" i="10"/>
  <c r="B18" i="10"/>
  <c r="B20" i="10"/>
  <c r="I9" i="11" s="1"/>
  <c r="C15" i="9"/>
  <c r="C1" i="9"/>
  <c r="C1" i="4"/>
  <c r="M9" i="11" l="1"/>
  <c r="L9" i="11" s="1"/>
  <c r="H9" i="11"/>
  <c r="B19" i="10"/>
  <c r="D20" i="10" s="1"/>
  <c r="C21" i="9"/>
  <c r="U9" i="9"/>
  <c r="I8" i="9"/>
  <c r="M8" i="9" s="1"/>
  <c r="U8" i="9"/>
  <c r="W2" i="9"/>
  <c r="C22" i="9" s="1"/>
  <c r="C2" i="9"/>
  <c r="D19" i="10" l="1"/>
  <c r="U11" i="9"/>
  <c r="I7" i="9"/>
  <c r="M7" i="9" s="1"/>
  <c r="W13" i="9"/>
  <c r="I10" i="9"/>
  <c r="M13" i="9" s="1"/>
  <c r="U10" i="9"/>
  <c r="I9" i="9" s="1"/>
  <c r="D29" i="4"/>
  <c r="C27" i="4"/>
  <c r="C26" i="4"/>
  <c r="C2" i="4"/>
  <c r="H11" i="9" l="1"/>
  <c r="M12" i="9"/>
  <c r="L12" i="9" s="1"/>
  <c r="L7" i="9"/>
  <c r="I12" i="9"/>
  <c r="H9" i="9"/>
  <c r="I13" i="9"/>
  <c r="H10" i="9"/>
  <c r="M9" i="9" l="1"/>
  <c r="L9" i="9" s="1"/>
  <c r="M17" i="9"/>
  <c r="L17" i="9" s="1"/>
  <c r="L8" i="9"/>
  <c r="M18" i="9"/>
  <c r="L18" i="9" s="1"/>
  <c r="M14" i="9"/>
  <c r="L14" i="9" s="1"/>
  <c r="L13" i="9"/>
  <c r="M17" i="4"/>
  <c r="M19" i="9" l="1"/>
  <c r="L19" i="9" s="1"/>
  <c r="D17" i="10" l="1"/>
  <c r="B21" i="10"/>
  <c r="I13" i="4" l="1"/>
  <c r="M14" i="4" s="1"/>
  <c r="L14" i="4" s="1"/>
  <c r="I10" i="11"/>
  <c r="D15" i="10"/>
  <c r="H10" i="4" s="1"/>
  <c r="I12" i="4"/>
  <c r="H24" i="4"/>
  <c r="L7" i="4"/>
  <c r="M10" i="4"/>
  <c r="L9" i="4"/>
  <c r="L17" i="4"/>
  <c r="L8" i="4"/>
  <c r="I16" i="4" l="1"/>
  <c r="H13" i="4"/>
  <c r="H10" i="11"/>
  <c r="M10" i="11"/>
  <c r="H11" i="11"/>
  <c r="H14" i="4"/>
  <c r="M13" i="4"/>
  <c r="L13" i="4" s="1"/>
  <c r="I15" i="4"/>
  <c r="M19" i="4"/>
  <c r="L19" i="4" s="1"/>
  <c r="H12" i="4"/>
  <c r="L10" i="4"/>
  <c r="L10" i="11" l="1"/>
  <c r="M11" i="11"/>
  <c r="L11" i="11" s="1"/>
  <c r="M18" i="4"/>
  <c r="M20" i="4" s="1"/>
  <c r="I19" i="4" s="1"/>
  <c r="M15" i="4"/>
  <c r="L15" i="4" s="1"/>
  <c r="L18" i="4" l="1"/>
  <c r="L20" i="4"/>
  <c r="I18" i="4" s="1"/>
</calcChain>
</file>

<file path=xl/sharedStrings.xml><?xml version="1.0" encoding="utf-8"?>
<sst xmlns="http://schemas.openxmlformats.org/spreadsheetml/2006/main" count="293" uniqueCount="167">
  <si>
    <t>LOGO</t>
  </si>
  <si>
    <t>Your details</t>
  </si>
  <si>
    <t>Premium &amp; Cover Summary</t>
  </si>
  <si>
    <t>Detailed Premium Breakdown</t>
  </si>
  <si>
    <t>Please complete the appropriate blank highlighted fields</t>
  </si>
  <si>
    <t>Weekly</t>
  </si>
  <si>
    <t>Annual</t>
  </si>
  <si>
    <t>Date of Calculation (dd/mm/yyyy)</t>
  </si>
  <si>
    <t>Standard Death Cover</t>
  </si>
  <si>
    <t>Standard Death Premium</t>
  </si>
  <si>
    <t xml:space="preserve">Gender </t>
  </si>
  <si>
    <t>DOB (dd/mm/yyyy)</t>
  </si>
  <si>
    <t>Standard TPD Cover</t>
  </si>
  <si>
    <t>Standard TPD Premium</t>
  </si>
  <si>
    <t>IP limit</t>
  </si>
  <si>
    <t>Age</t>
  </si>
  <si>
    <t>TPD limit</t>
  </si>
  <si>
    <t>Male</t>
  </si>
  <si>
    <t>Gender</t>
  </si>
  <si>
    <t>Additional Death Cover</t>
  </si>
  <si>
    <t>Total Standard Premium</t>
  </si>
  <si>
    <t>AAL</t>
  </si>
  <si>
    <t>Female</t>
  </si>
  <si>
    <t>Additional TPD Cover</t>
  </si>
  <si>
    <t>DEATH Extra</t>
  </si>
  <si>
    <t>TPD Max</t>
  </si>
  <si>
    <t>IP % of Salary</t>
  </si>
  <si>
    <t>Total Death Cover</t>
  </si>
  <si>
    <t>Additional TPD Premium</t>
  </si>
  <si>
    <t>TPD Extra</t>
  </si>
  <si>
    <t>Total TPD Cover</t>
  </si>
  <si>
    <t>Total Additional Premium</t>
  </si>
  <si>
    <t>IP Max</t>
  </si>
  <si>
    <t>IP Extra</t>
  </si>
  <si>
    <r>
      <t xml:space="preserve">Total Premium - Weekly </t>
    </r>
    <r>
      <rPr>
        <b/>
        <vertAlign val="superscript"/>
        <sz val="14"/>
        <color rgb="FF1C355E"/>
        <rFont val="Arial"/>
        <family val="2"/>
      </rPr>
      <t>3</t>
    </r>
  </si>
  <si>
    <t>Total Income Protection Premium</t>
  </si>
  <si>
    <t>Total Premium - Annual</t>
  </si>
  <si>
    <t>Total Death Premium</t>
  </si>
  <si>
    <t>Total TPD Premium</t>
  </si>
  <si>
    <r>
      <t xml:space="preserve">Total Premium </t>
    </r>
    <r>
      <rPr>
        <b/>
        <vertAlign val="superscript"/>
        <sz val="14"/>
        <color rgb="FF1C355E"/>
        <rFont val="Arial"/>
        <family val="2"/>
      </rPr>
      <t>3</t>
    </r>
  </si>
  <si>
    <t>Death &amp; TPD</t>
  </si>
  <si>
    <t>IP</t>
  </si>
  <si>
    <t>Important Notes and Disclaimer</t>
  </si>
  <si>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</si>
  <si>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</si>
  <si>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</si>
  <si>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Age Last</t>
  </si>
  <si>
    <t>Death</t>
  </si>
  <si>
    <t>TPD</t>
  </si>
  <si>
    <t xml:space="preserve">Annual Rates Per $1,000 Sum Insured </t>
  </si>
  <si>
    <t>Plan details</t>
  </si>
  <si>
    <t>Name</t>
  </si>
  <si>
    <t>Employees covered</t>
  </si>
  <si>
    <t>XXX employees</t>
  </si>
  <si>
    <t>Eligibe employees</t>
  </si>
  <si>
    <t>Product</t>
  </si>
  <si>
    <t>Standard Income Protection cover (per annum)</t>
  </si>
  <si>
    <r>
      <t>Effective :</t>
    </r>
    <r>
      <rPr>
        <sz val="9"/>
        <color rgb="FFF24E49"/>
        <rFont val="Arial"/>
        <family val="2"/>
      </rPr>
      <t xml:space="preserve"> </t>
    </r>
    <r>
      <rPr>
        <b/>
        <sz val="9"/>
        <color rgb="FFF24E49"/>
        <rFont val="Arial"/>
        <family val="2"/>
      </rPr>
      <t>xx/xx/2024</t>
    </r>
  </si>
  <si>
    <t>The amount and cost of cover depends on your age and type of cover. The amount and cost of your cover changes as you get older.</t>
  </si>
  <si>
    <t>Additonal TPD Taper</t>
  </si>
  <si>
    <t>Additonal TPD details</t>
  </si>
  <si>
    <t>10</t>
  </si>
  <si>
    <t>MetLife</t>
  </si>
  <si>
    <t>MLC</t>
  </si>
  <si>
    <t>Zurich</t>
  </si>
  <si>
    <t>TAL</t>
  </si>
  <si>
    <t>unlimited</t>
  </si>
  <si>
    <t>tba</t>
  </si>
  <si>
    <t>Insurer</t>
  </si>
  <si>
    <t>Death limit</t>
  </si>
  <si>
    <t>AIA-Corp</t>
  </si>
  <si>
    <t>AIA-Bus</t>
  </si>
  <si>
    <t xml:space="preserve">  Plan name</t>
  </si>
  <si>
    <t xml:space="preserve">  URL</t>
  </si>
  <si>
    <t xml:space="preserve">  AAL</t>
  </si>
  <si>
    <t xml:space="preserve">  D&amp;TPD Options</t>
  </si>
  <si>
    <r>
      <t xml:space="preserve">Income Protection Cover p.a. </t>
    </r>
    <r>
      <rPr>
        <b/>
        <vertAlign val="superscript"/>
        <sz val="14"/>
        <color rgb="FF1C355E"/>
        <rFont val="Arial"/>
        <family val="2"/>
      </rPr>
      <t>1</t>
    </r>
  </si>
  <si>
    <t>Income Protection Premium</t>
  </si>
  <si>
    <t>Add Death Max Age</t>
  </si>
  <si>
    <t>Add TPD Max Age</t>
  </si>
  <si>
    <t>Standard Death Max age</t>
  </si>
  <si>
    <t>Standard TPD Max Age</t>
  </si>
  <si>
    <t xml:space="preserve">Maximum Ages </t>
  </si>
  <si>
    <r>
      <t>Annual Rates Per</t>
    </r>
    <r>
      <rPr>
        <b/>
        <sz val="10"/>
        <color rgb="FFFF0000"/>
        <rFont val="Neo Sans"/>
      </rPr>
      <t xml:space="preserve"> $10,000</t>
    </r>
    <r>
      <rPr>
        <b/>
        <sz val="10"/>
        <rFont val="Neo Sans"/>
      </rPr>
      <t xml:space="preserve"> Sum Insured </t>
    </r>
  </si>
  <si>
    <r>
      <rPr>
        <b/>
        <sz val="10"/>
        <color rgb="FFF24E49"/>
        <rFont val="Arial"/>
        <family val="2"/>
      </rPr>
      <t xml:space="preserve">Please complete if you require Additional Death &amp; TPD cover </t>
    </r>
    <r>
      <rPr>
        <b/>
        <vertAlign val="superscript"/>
        <sz val="12"/>
        <color rgb="FFF24E49"/>
        <rFont val="Arial"/>
        <family val="2"/>
      </rPr>
      <t>2</t>
    </r>
    <r>
      <rPr>
        <sz val="10"/>
        <color rgb="FFF24E49"/>
        <rFont val="Arial"/>
        <family val="2"/>
      </rPr>
      <t xml:space="preserve">
(NOTE: This amount is in addition to your Standard cover)</t>
    </r>
  </si>
  <si>
    <t xml:space="preserve">
Additional Death Premium</t>
  </si>
  <si>
    <t>Corporate</t>
  </si>
  <si>
    <t>3.  Note that rounding variations may occur in the calculations. Weekly premiums are deducted monthly in arrears from your superannuation account.</t>
  </si>
  <si>
    <t>Death Max</t>
  </si>
  <si>
    <t>Additional Death Max</t>
  </si>
  <si>
    <t>Additional TPD Max</t>
  </si>
  <si>
    <t>Casual employees</t>
  </si>
  <si>
    <r>
      <rPr>
        <b/>
        <sz val="10"/>
        <color rgb="FFF24E49"/>
        <rFont val="Arial"/>
        <family val="2"/>
      </rPr>
      <t xml:space="preserve">Please complete if you require Additional Death &amp; TPD cover </t>
    </r>
    <r>
      <rPr>
        <b/>
        <vertAlign val="superscript"/>
        <sz val="10"/>
        <color rgb="FFF24E49"/>
        <rFont val="Arial"/>
        <family val="2"/>
      </rPr>
      <t>1</t>
    </r>
    <r>
      <rPr>
        <sz val="10"/>
        <color rgb="FFF24E49"/>
        <rFont val="Arial"/>
        <family val="2"/>
      </rPr>
      <t xml:space="preserve">
(NOTE: This amount is in addition to your Standard cover)</t>
    </r>
  </si>
  <si>
    <t>2.  Note that rounding variations may occur in the calculations. Weekly premiums are deducted monthly in arrears from your superannuation account.</t>
  </si>
  <si>
    <r>
      <t xml:space="preserve">Total Premium </t>
    </r>
    <r>
      <rPr>
        <b/>
        <vertAlign val="superscript"/>
        <sz val="14"/>
        <color rgb="FF1C355E"/>
        <rFont val="Arial"/>
        <family val="2"/>
      </rPr>
      <t>2</t>
    </r>
  </si>
  <si>
    <t>1.  Applications for Additional Death &amp; TPD cover are subject to acceptance by the insurer. Maximum cover and age limits apply. We reserve the right to limit the amount of cover provided.</t>
  </si>
  <si>
    <t>Occupations</t>
  </si>
  <si>
    <t xml:space="preserve">Occupational Category </t>
  </si>
  <si>
    <t>Occupation</t>
  </si>
  <si>
    <t xml:space="preserve">D&amp;TPD Policy </t>
  </si>
  <si>
    <t xml:space="preserve">IP Policy </t>
  </si>
  <si>
    <t>GL - MP8033 - 1 October 2023 - Maximum Benefits (a) (c)</t>
  </si>
  <si>
    <t xml:space="preserve">IP - MP8033-  1 October 2023 - Maximum Monthly Benefit </t>
  </si>
  <si>
    <t xml:space="preserve">GL - MP8246 - 1 October 2023 - Maximum Benefits (a) (c) </t>
  </si>
  <si>
    <t xml:space="preserve">IP - MP8246 - 1 October 2023 - Maximum Monthly Benefit </t>
  </si>
  <si>
    <t xml:space="preserve">GL - Version 7 - 1 September 2021 - 'Important Information' </t>
  </si>
  <si>
    <t xml:space="preserve">IP - Version 7 - 1 September 2021 - 'Important Information' </t>
  </si>
  <si>
    <t xml:space="preserve">IP - ZCC - 1 Agust 2022 - availability of cober </t>
  </si>
  <si>
    <t>GL - ZCC - 1 August 2022 - availability of cover</t>
  </si>
  <si>
    <t>Waiting Period</t>
  </si>
  <si>
    <t>IP Benefit Period</t>
  </si>
  <si>
    <t>2 years</t>
  </si>
  <si>
    <t>IP disclaimer</t>
  </si>
  <si>
    <t>Confirmed via email from MetLife - 01/02/2024</t>
  </si>
  <si>
    <t>Variables</t>
  </si>
  <si>
    <t>Verified</t>
  </si>
  <si>
    <t xml:space="preserve">  IP Design</t>
  </si>
  <si>
    <t xml:space="preserve">  Description of Permanents</t>
  </si>
  <si>
    <t xml:space="preserve">  Defaults displayed</t>
  </si>
  <si>
    <t xml:space="preserve">  Premium outcome</t>
  </si>
  <si>
    <t>Signed off by</t>
  </si>
  <si>
    <t>Annual Salary</t>
  </si>
  <si>
    <t>Occupation Category - input description</t>
  </si>
  <si>
    <t xml:space="preserve">Should you wish to apply for Additional cover a health questionnaire may be required. Acceptance of cover is subject to approval by the insurer. </t>
  </si>
  <si>
    <t>ALL FIELDS IN APRICOT ARE TO BE COMPLETED</t>
  </si>
  <si>
    <t>Automatic Acceptance Limits</t>
  </si>
  <si>
    <t xml:space="preserve">The Standard cover amounts displayed in the tables above are limited to the Automatic Acceptance Limits. Should you wish to apply for cover amounts above the Automatic Acceptance Limits a health questionnaire may be required. Acceptance of cover is subject to approval by the insurer. </t>
  </si>
  <si>
    <t>Standard Death and Total &amp; Permanent Disability (TPD) cover</t>
  </si>
  <si>
    <r>
      <t xml:space="preserve">This calculator should be used as a guide only, to assist you in estimating the cost of insurance based on the information you provide. It does not constitute an offer of insurance.
To the maximum extent permitted by law,the trustee of Australian Retirement Trust takes no responsibility for reliance by any person on the information in or relating to this calculator. The quotation provided by this calculator does not constitute financial product advice. Before acting on the quotation, you should consider the relevant Product Disclosure Statement (PDS), available from  </t>
    </r>
    <r>
      <rPr>
        <b/>
        <sz val="10"/>
        <color rgb="FF0051FF"/>
        <rFont val="Arial"/>
        <family val="2"/>
      </rPr>
      <t>art.com.au/XXXX</t>
    </r>
  </si>
  <si>
    <t>Eligible employees</t>
  </si>
  <si>
    <t>Group 1 (White Collar)</t>
  </si>
  <si>
    <t>Group 2 (Flight Crew &amp; Trade Certificate)</t>
  </si>
  <si>
    <t>Group 3 (Manual work)</t>
  </si>
  <si>
    <t>Standard</t>
  </si>
  <si>
    <t>Excludes - D5, 3A, 3AN, DB</t>
  </si>
  <si>
    <t>Death Muliple</t>
  </si>
  <si>
    <t>TPD Multiple</t>
  </si>
  <si>
    <t>Post 01/07/2022</t>
  </si>
  <si>
    <t>Pre 30/06/2022</t>
  </si>
  <si>
    <t>D6, D7, D10 - all ceases age 65</t>
  </si>
  <si>
    <t>20</t>
  </si>
  <si>
    <t>Yes</t>
  </si>
  <si>
    <t>No</t>
  </si>
  <si>
    <t>Pre 01/07/2022 member</t>
  </si>
  <si>
    <t>Did you join as a Gateway member prior to 01/07/2022?</t>
  </si>
  <si>
    <t>Salary Multiple - Death</t>
  </si>
  <si>
    <t>Salary Multiple - TPD</t>
  </si>
  <si>
    <t>Date for SFT calculation</t>
  </si>
  <si>
    <t>Date</t>
  </si>
  <si>
    <t>Age for SFT</t>
  </si>
  <si>
    <t>Qantas Group Super Plan</t>
  </si>
  <si>
    <t>Employment type</t>
  </si>
  <si>
    <t>Permanent employee</t>
  </si>
  <si>
    <t>Fixed term employee</t>
  </si>
  <si>
    <t>Casual employee</t>
  </si>
  <si>
    <t>Qantas Group employees</t>
  </si>
  <si>
    <r>
      <t xml:space="preserve">This calculator should be used as a guide only, to assist you in estimating the cost of insurance based on the information you provide. It does not constitute an offer of insurance.
To the maximum extent permitted by law,the trustee of Australian Retirement Trust takes no responsibility for reliance by any person on the information in or relating to this calculator. The quotation provided by this calculator does not constitute financial product advice. Before acting on the quotation, you should consider the relevant Product Disclosure Statement (PDS), available from </t>
    </r>
    <r>
      <rPr>
        <b/>
        <sz val="9"/>
        <color rgb="FF0051FF"/>
        <rFont val="Arial"/>
        <family val="2"/>
      </rPr>
      <t xml:space="preserve"> </t>
    </r>
    <r>
      <rPr>
        <b/>
        <sz val="10"/>
        <color rgb="FF0051FF"/>
        <rFont val="Arial"/>
        <family val="2"/>
      </rPr>
      <t>art.com.au/qgsp</t>
    </r>
  </si>
  <si>
    <t>Effective : 29/03/2025</t>
  </si>
  <si>
    <t>For Qantas alternate Maximum Cover levels apply</t>
  </si>
  <si>
    <t>Multiple for Stnd Cover</t>
  </si>
  <si>
    <r>
      <rPr>
        <b/>
        <sz val="10"/>
        <color rgb="FFF24E49"/>
        <rFont val="Arial"/>
        <family val="2"/>
      </rPr>
      <t xml:space="preserve">Please complete if you require Additional Death &amp; TPD cover </t>
    </r>
    <r>
      <rPr>
        <b/>
        <vertAlign val="superscript"/>
        <sz val="12"/>
        <color rgb="FFF24E49"/>
        <rFont val="Arial"/>
        <family val="2"/>
      </rPr>
      <t>1</t>
    </r>
    <r>
      <rPr>
        <sz val="10"/>
        <color rgb="FFF24E49"/>
        <rFont val="Arial"/>
        <family val="2"/>
      </rPr>
      <t xml:space="preserve">
(NOTE: This amount is in addition to your Standard cover)</t>
    </r>
  </si>
  <si>
    <r>
      <t xml:space="preserve">Total Additional Premium </t>
    </r>
    <r>
      <rPr>
        <b/>
        <vertAlign val="superscript"/>
        <sz val="11"/>
        <color rgb="FF1C355E"/>
        <rFont val="Arial"/>
        <family val="2"/>
      </rPr>
      <t>2</t>
    </r>
  </si>
  <si>
    <t>Additional Insurance Calculator for Defined Benefit and members in closed categories</t>
  </si>
  <si>
    <t>Karen Tiong</t>
  </si>
  <si>
    <t>1.  Applications for Additional Death &amp; TPD cover are subject to acceptance by the insurer. Maximum cover and age limits apply. We reserve the right to limit the amount of cover provided. Where applying for an increase in cover due to either a Transfer of cover from another superannuation provider or a Life Event this calculator won’t provide the appropriate calculation, please contact us for further information.</t>
  </si>
  <si>
    <t>2.  Applications for Additional Death &amp; TPD cover are subject to acceptance by the insurer. Maximum cover and age limits apply. We reserve the right to limit the amount of cover provided. Where applying for an increase in cover due to either a Transfer of cover from another superannuation provider or a Life Event this calculator won’t provide the appropriate calculation, please contact us for further information.</t>
  </si>
  <si>
    <t>Divisions 1, 2, 3, 5, 6, 7, 10, 15, 3A, 3AN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</si>
</sst>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 numFmtId="180" formatCode="0.0"/>
  </numFmts>
  <fonts count="151">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u/>
      <sz val="10"/>
      <name val="Neo Sans"/>
      <family val="2"/>
    </font>
    <font>
      <b/>
      <u/>
      <sz val="10"/>
      <color theme="1"/>
      <name val="Neo Sans"/>
      <family val="2"/>
    </font>
    <font>
      <sz val="11"/>
      <color theme="1"/>
      <name val="Noto Sans"/>
      <family val="2"/>
      <charset val="1"/>
    </font>
    <font>
      <sz val="10"/>
      <color theme="1"/>
      <name val="Noto Sans"/>
      <family val="2"/>
      <charset val="1"/>
    </font>
    <font>
      <sz val="11"/>
      <color theme="1"/>
      <name val="Arial"/>
      <family val="2"/>
    </font>
    <font>
      <b/>
      <sz val="16"/>
      <color theme="3" tint="-0.249977111117893"/>
      <name val="Arial"/>
      <family val="2"/>
    </font>
    <font>
      <sz val="10"/>
      <color theme="1"/>
      <name val="Arial"/>
      <family val="2"/>
    </font>
    <font>
      <b/>
      <sz val="11"/>
      <name val="Arial"/>
      <family val="2"/>
    </font>
    <font>
      <sz val="18"/>
      <color rgb="FFFFFFFF"/>
      <name val="Arial"/>
      <family val="2"/>
    </font>
    <font>
      <b/>
      <sz val="11"/>
      <color theme="3" tint="-0.249977111117893"/>
      <name val="Arial"/>
      <family val="2"/>
    </font>
    <font>
      <b/>
      <u/>
      <sz val="10"/>
      <color theme="1"/>
      <name val="Arial"/>
      <family val="2"/>
    </font>
    <font>
      <b/>
      <u/>
      <sz val="11"/>
      <name val="Arial"/>
      <family val="2"/>
    </font>
    <font>
      <b/>
      <sz val="11"/>
      <color theme="1"/>
      <name val="Arial"/>
      <family val="2"/>
    </font>
    <font>
      <sz val="9"/>
      <color rgb="FFFF0000"/>
      <name val="Arial"/>
      <family val="2"/>
    </font>
    <font>
      <sz val="11"/>
      <color rgb="FF414140"/>
      <name val="Arial"/>
      <family val="2"/>
    </font>
    <font>
      <b/>
      <sz val="14"/>
      <color rgb="FF466BB4"/>
      <name val="Arial"/>
      <family val="2"/>
    </font>
    <font>
      <b/>
      <sz val="12"/>
      <color rgb="FF466BB4"/>
      <name val="Arial"/>
      <family val="2"/>
    </font>
    <font>
      <vertAlign val="superscript"/>
      <sz val="10"/>
      <color theme="1"/>
      <name val="Arial"/>
      <family val="2"/>
    </font>
    <font>
      <sz val="9"/>
      <color theme="1"/>
      <name val="Arial"/>
      <family val="2"/>
    </font>
    <font>
      <sz val="9"/>
      <name val="Arial"/>
      <family val="2"/>
    </font>
    <font>
      <b/>
      <sz val="16"/>
      <color rgb="FF0051FF"/>
      <name val="Arial"/>
      <family val="2"/>
    </font>
    <font>
      <b/>
      <sz val="14"/>
      <color rgb="FF0051FF"/>
      <name val="Arial"/>
      <family val="2"/>
    </font>
    <font>
      <sz val="10"/>
      <color rgb="FF0051FF"/>
      <name val="Arial"/>
      <family val="2"/>
    </font>
    <font>
      <sz val="11"/>
      <color rgb="FF1C355E"/>
      <name val="Arial"/>
      <family val="2"/>
    </font>
    <font>
      <b/>
      <u/>
      <sz val="10"/>
      <color rgb="FF1C355E"/>
      <name val="Arial"/>
      <family val="2"/>
    </font>
    <font>
      <sz val="10"/>
      <color rgb="FF1C355E"/>
      <name val="Arial"/>
      <family val="2"/>
    </font>
    <font>
      <i/>
      <sz val="10"/>
      <color rgb="FF1C355E"/>
      <name val="Arial"/>
      <family val="2"/>
    </font>
    <font>
      <b/>
      <sz val="11"/>
      <color rgb="FF1C355E"/>
      <name val="Arial"/>
      <family val="2"/>
    </font>
    <font>
      <b/>
      <sz val="10"/>
      <color rgb="FF1C355E"/>
      <name val="Arial"/>
      <family val="2"/>
    </font>
    <font>
      <b/>
      <sz val="12"/>
      <color rgb="FF1C355E"/>
      <name val="Arial"/>
      <family val="2"/>
    </font>
    <font>
      <sz val="9"/>
      <color rgb="FF1C355E"/>
      <name val="Arial"/>
      <family val="2"/>
    </font>
    <font>
      <b/>
      <vertAlign val="superscript"/>
      <sz val="14"/>
      <color rgb="FF1C355E"/>
      <name val="Arial"/>
      <family val="2"/>
    </font>
    <font>
      <b/>
      <u/>
      <sz val="10"/>
      <color rgb="FF0051FF"/>
      <name val="Arial"/>
      <family val="2"/>
    </font>
    <font>
      <b/>
      <sz val="10"/>
      <color rgb="FFFFFFFF"/>
      <name val="Neo Sans"/>
      <family val="2"/>
    </font>
    <font>
      <b/>
      <sz val="10"/>
      <color rgb="FF000000"/>
      <name val="Neo Sans"/>
      <family val="2"/>
    </font>
    <font>
      <sz val="9"/>
      <color rgb="FFF24E49"/>
      <name val="Arial"/>
      <family val="2"/>
    </font>
    <font>
      <b/>
      <sz val="9"/>
      <color rgb="FFF24E49"/>
      <name val="Arial"/>
      <family val="2"/>
    </font>
    <font>
      <b/>
      <sz val="10"/>
      <name val="Neo Sans"/>
    </font>
    <font>
      <b/>
      <sz val="10"/>
      <color rgb="FFFF0000"/>
      <name val="Neo Sans"/>
    </font>
    <font>
      <sz val="10"/>
      <color rgb="FFF24E49"/>
      <name val="Arial"/>
      <family val="2"/>
    </font>
    <font>
      <b/>
      <sz val="10"/>
      <color rgb="FFF24E49"/>
      <name val="Arial"/>
      <family val="2"/>
    </font>
    <font>
      <b/>
      <vertAlign val="superscript"/>
      <sz val="12"/>
      <color rgb="FFF24E49"/>
      <name val="Arial"/>
      <family val="2"/>
    </font>
    <font>
      <b/>
      <sz val="12"/>
      <color rgb="FFF24E49"/>
      <name val="Arial"/>
      <family val="2"/>
    </font>
    <font>
      <b/>
      <vertAlign val="superscript"/>
      <sz val="10"/>
      <color rgb="FFF24E49"/>
      <name val="Arial"/>
      <family val="2"/>
    </font>
    <font>
      <i/>
      <sz val="11"/>
      <color theme="0"/>
      <name val="Calibri"/>
      <family val="2"/>
      <scheme val="minor"/>
    </font>
    <font>
      <b/>
      <sz val="10"/>
      <color rgb="FF0051FF"/>
      <name val="Arial"/>
      <family val="2"/>
    </font>
    <font>
      <b/>
      <sz val="16"/>
      <color theme="1"/>
      <name val="Noto Sans"/>
      <family val="2"/>
      <charset val="1"/>
    </font>
    <font>
      <b/>
      <sz val="9"/>
      <color rgb="FF0051FF"/>
      <name val="Arial"/>
      <family val="2"/>
    </font>
    <font>
      <sz val="10"/>
      <color rgb="FFFF0000"/>
      <name val="Arial"/>
      <family val="2"/>
    </font>
    <font>
      <b/>
      <sz val="9"/>
      <name val="Arial"/>
      <family val="2"/>
    </font>
    <font>
      <b/>
      <sz val="9"/>
      <color theme="1"/>
      <name val="Arial"/>
      <family val="2"/>
    </font>
    <font>
      <sz val="8"/>
      <name val="Calibri"/>
      <family val="2"/>
      <scheme val="minor"/>
    </font>
    <font>
      <b/>
      <vertAlign val="superscript"/>
      <sz val="11"/>
      <color rgb="FF1C355E"/>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0F4F7"/>
        <bgColor indexed="64"/>
      </patternFill>
    </fill>
    <fill>
      <patternFill patternType="solid">
        <fgColor theme="0"/>
        <bgColor indexed="64"/>
      </patternFill>
    </fill>
    <fill>
      <patternFill patternType="solid">
        <fgColor rgb="FF0051FF"/>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
      <patternFill patternType="solid">
        <fgColor rgb="FFA1D0F9"/>
        <bgColor indexed="64"/>
      </patternFill>
    </fill>
    <fill>
      <patternFill patternType="solid">
        <fgColor rgb="FFF2F2F2"/>
        <bgColor indexed="64"/>
      </patternFill>
    </fill>
    <fill>
      <patternFill patternType="solid">
        <fgColor theme="7"/>
        <bgColor indexed="64"/>
      </patternFill>
    </fill>
    <fill>
      <patternFill patternType="solid">
        <fgColor theme="1"/>
        <bgColor indexed="64"/>
      </patternFill>
    </fill>
    <fill>
      <patternFill patternType="solid">
        <fgColor theme="0" tint="-4.9989318521683403E-2"/>
        <bgColor indexed="64"/>
      </patternFill>
    </fill>
  </fills>
  <borders count="39">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thin">
        <color rgb="FF0051FF"/>
      </bottom>
      <diagonal/>
    </border>
    <border>
      <left/>
      <right/>
      <top/>
      <bottom style="medium">
        <color rgb="FF0051FF"/>
      </bottom>
      <diagonal/>
    </border>
    <border>
      <left/>
      <right/>
      <top style="thin">
        <color rgb="FF0051FF"/>
      </top>
      <bottom/>
      <diagonal/>
    </border>
    <border>
      <left style="medium">
        <color rgb="FFD1F2FF"/>
      </left>
      <right style="medium">
        <color rgb="FFD1F2FF"/>
      </right>
      <top style="medium">
        <color rgb="FFD1F2FF"/>
      </top>
      <bottom style="medium">
        <color rgb="FFD1F2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medium">
        <color rgb="FF0051FF"/>
      </top>
      <bottom/>
      <diagonal/>
    </border>
    <border>
      <left style="thin">
        <color rgb="FFFFFFFF"/>
      </left>
      <right/>
      <top/>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2"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5" applyNumberFormat="0" applyAlignment="0" applyProtection="0"/>
    <xf numFmtId="0" fontId="36" fillId="6" borderId="6" applyNumberFormat="0" applyAlignment="0" applyProtection="0"/>
    <xf numFmtId="0" fontId="37" fillId="6" borderId="5" applyNumberFormat="0" applyAlignment="0" applyProtection="0"/>
    <xf numFmtId="0" fontId="38" fillId="0" borderId="7" applyNumberFormat="0" applyFill="0" applyAlignment="0" applyProtection="0"/>
    <xf numFmtId="0" fontId="39" fillId="7" borderId="8" applyNumberFormat="0" applyAlignment="0" applyProtection="0"/>
    <xf numFmtId="0" fontId="40" fillId="0" borderId="0" applyNumberFormat="0" applyFill="0" applyBorder="0" applyAlignment="0" applyProtection="0"/>
    <xf numFmtId="0" fontId="28" fillId="8" borderId="9" applyNumberFormat="0" applyFont="0" applyAlignment="0" applyProtection="0"/>
    <xf numFmtId="0" fontId="41" fillId="0" borderId="0" applyNumberFormat="0" applyFill="0" applyBorder="0" applyAlignment="0" applyProtection="0"/>
    <xf numFmtId="0" fontId="42" fillId="0" borderId="10"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1">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1" applyNumberFormat="0" applyFon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9"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4"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0"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2"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5"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8" applyNumberFormat="0" applyAlignment="0" applyProtection="0"/>
    <xf numFmtId="0" fontId="11" fillId="0" borderId="3"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6"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12"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7" applyNumberFormat="0" applyFill="0" applyAlignment="0" applyProtection="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5"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12"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15" applyNumberFormat="0" applyFill="0" applyAlignment="0" applyProtection="0"/>
    <xf numFmtId="0" fontId="61" fillId="0" borderId="16"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17" applyNumberFormat="0" applyFill="0" applyAlignment="0" applyProtection="0"/>
    <xf numFmtId="0" fontId="56" fillId="54" borderId="13"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14" applyNumberFormat="0" applyFill="0" applyAlignment="0" applyProtection="0"/>
    <xf numFmtId="0" fontId="48" fillId="0" borderId="19"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12"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12" applyNumberFormat="0" applyAlignment="0" applyProtection="0"/>
    <xf numFmtId="0" fontId="49" fillId="34" borderId="12" applyNumberFormat="0" applyAlignment="0" applyProtection="0"/>
    <xf numFmtId="0" fontId="47" fillId="56" borderId="11" applyNumberFormat="0" applyFont="0" applyAlignment="0" applyProtection="0"/>
    <xf numFmtId="0" fontId="64" fillId="53" borderId="18" applyNumberFormat="0" applyAlignment="0" applyProtection="0"/>
    <xf numFmtId="0" fontId="48" fillId="0" borderId="19"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9"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71" fillId="59" borderId="12" applyNumberFormat="0" applyAlignment="0" applyProtection="0"/>
    <xf numFmtId="0" fontId="71" fillId="59" borderId="12" applyNumberFormat="0" applyAlignment="0" applyProtection="0"/>
    <xf numFmtId="0" fontId="72" fillId="0" borderId="0"/>
    <xf numFmtId="0" fontId="73" fillId="54" borderId="13" applyNumberFormat="0" applyAlignment="0" applyProtection="0"/>
    <xf numFmtId="0" fontId="73" fillId="54" borderId="13" applyNumberFormat="0" applyAlignment="0" applyProtection="0"/>
    <xf numFmtId="0" fontId="20" fillId="7" borderId="8"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10" fillId="0" borderId="2" applyNumberFormat="0" applyFill="0" applyAlignment="0" applyProtection="0"/>
    <xf numFmtId="0" fontId="78" fillId="0" borderId="15" applyNumberFormat="0" applyFill="0" applyAlignment="0" applyProtection="0"/>
    <xf numFmtId="0" fontId="78" fillId="0" borderId="15" applyNumberFormat="0" applyFill="0" applyAlignment="0" applyProtection="0"/>
    <xf numFmtId="0" fontId="11" fillId="0" borderId="3"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2" fillId="0" borderId="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5" applyNumberFormat="0" applyAlignment="0" applyProtection="0"/>
    <xf numFmtId="0" fontId="16" fillId="5" borderId="5" applyNumberFormat="0" applyAlignment="0" applyProtection="0"/>
    <xf numFmtId="0" fontId="81" fillId="34" borderId="12" applyNumberFormat="0" applyAlignment="0" applyProtection="0"/>
    <xf numFmtId="0" fontId="81" fillId="34" borderId="12" applyNumberFormat="0" applyAlignment="0" applyProtection="0"/>
    <xf numFmtId="0" fontId="82" fillId="0" borderId="17" applyNumberFormat="0" applyFill="0" applyAlignment="0" applyProtection="0"/>
    <xf numFmtId="0" fontId="82" fillId="0" borderId="17" applyNumberFormat="0" applyFill="0" applyAlignment="0" applyProtection="0"/>
    <xf numFmtId="0" fontId="19" fillId="0" borderId="7"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19"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17" applyNumberFormat="0" applyFill="0" applyAlignment="0" applyProtection="0"/>
    <xf numFmtId="0" fontId="49" fillId="34" borderId="12" applyNumberFormat="0" applyAlignment="0" applyProtection="0"/>
    <xf numFmtId="0" fontId="61" fillId="0" borderId="0" applyNumberFormat="0" applyFill="0" applyBorder="0" applyAlignment="0" applyProtection="0"/>
    <xf numFmtId="0" fontId="61" fillId="0" borderId="16" applyNumberFormat="0" applyFill="0" applyAlignment="0" applyProtection="0"/>
    <xf numFmtId="0" fontId="60" fillId="0" borderId="15" applyNumberFormat="0" applyFill="0" applyAlignment="0" applyProtection="0"/>
    <xf numFmtId="0" fontId="59" fillId="0" borderId="14"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13" applyNumberFormat="0" applyAlignment="0" applyProtection="0"/>
    <xf numFmtId="0" fontId="55" fillId="53" borderId="12"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9"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9"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9" applyNumberFormat="0" applyFont="0" applyAlignment="0" applyProtection="0"/>
    <xf numFmtId="0" fontId="26" fillId="56" borderId="22"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1">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22"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6"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18" applyNumberFormat="0" applyAlignment="0" applyProtection="0"/>
    <xf numFmtId="0" fontId="85" fillId="59" borderId="18"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0"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23" applyNumberFormat="0" applyFill="0" applyAlignment="0" applyProtection="0"/>
    <xf numFmtId="164" fontId="26" fillId="0" borderId="0" applyFont="0" applyFill="0" applyBorder="0" applyAlignment="0" applyProtection="0"/>
    <xf numFmtId="0" fontId="87" fillId="0" borderId="2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17" fillId="6" borderId="6" applyNumberFormat="0" applyAlignment="0" applyProtection="0"/>
    <xf numFmtId="0" fontId="9" fillId="0" borderId="0" applyNumberFormat="0" applyFill="0" applyBorder="0" applyAlignment="0" applyProtection="0"/>
    <xf numFmtId="0" fontId="8" fillId="0" borderId="10"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9"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7" fillId="6" borderId="6" applyNumberFormat="0" applyAlignment="0" applyProtection="0"/>
    <xf numFmtId="0" fontId="8" fillId="0" borderId="10"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0" fontId="18" fillId="6" borderId="5" applyNumberFormat="0" applyAlignment="0" applyProtection="0"/>
    <xf numFmtId="175"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0" fontId="20" fillId="7" borderId="8" applyNumberFormat="0" applyAlignment="0" applyProtection="0"/>
    <xf numFmtId="175" fontId="56" fillId="54" borderId="13" applyNumberFormat="0" applyAlignment="0" applyProtection="0"/>
    <xf numFmtId="0" fontId="56" fillId="54" borderId="13"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0" fontId="10" fillId="0" borderId="2"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0" fontId="11" fillId="0" borderId="3"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0" fontId="12" fillId="0" borderId="4"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0" fontId="16" fillId="5" borderId="5" applyNumberFormat="0" applyAlignment="0" applyProtection="0"/>
    <xf numFmtId="175"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0" fontId="19" fillId="0" borderId="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0" fontId="17" fillId="6" borderId="6" applyNumberFormat="0" applyAlignment="0" applyProtection="0"/>
    <xf numFmtId="175" fontId="64" fillId="53" borderId="18" applyNumberFormat="0" applyAlignment="0" applyProtection="0"/>
    <xf numFmtId="0" fontId="64" fillId="53" borderId="18"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0" fontId="8" fillId="0" borderId="10"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4" fontId="5" fillId="0" borderId="0" xfId="0" applyNumberFormat="1" applyFont="1"/>
    <xf numFmtId="0" fontId="4" fillId="0" borderId="0" xfId="0" applyFont="1"/>
    <xf numFmtId="0" fontId="2" fillId="0" borderId="0" xfId="0" applyFont="1"/>
    <xf numFmtId="0" fontId="5" fillId="0" borderId="0" xfId="0" applyFont="1"/>
    <xf numFmtId="0" fontId="6" fillId="0" borderId="0" xfId="0" applyFont="1" applyAlignment="1">
      <alignment horizontal="center"/>
    </xf>
    <xf numFmtId="0" fontId="98" fillId="0" borderId="0" xfId="0" applyFont="1"/>
    <xf numFmtId="0" fontId="99" fillId="0" borderId="0" xfId="0" applyFont="1"/>
    <xf numFmtId="9" fontId="5" fillId="0" borderId="0" xfId="0" applyNumberFormat="1" applyFont="1" applyAlignment="1">
      <alignment horizontal="center"/>
    </xf>
    <xf numFmtId="0" fontId="5" fillId="0" borderId="0" xfId="0" applyFont="1" applyAlignment="1">
      <alignment horizontal="center"/>
    </xf>
    <xf numFmtId="2" fontId="4" fillId="0" borderId="0" xfId="1" applyNumberFormat="1" applyFont="1" applyAlignment="1">
      <alignment horizontal="center"/>
    </xf>
    <xf numFmtId="0" fontId="100" fillId="61" borderId="0" xfId="0" applyFont="1" applyFill="1"/>
    <xf numFmtId="0" fontId="101" fillId="61" borderId="0" xfId="0" applyFont="1" applyFill="1"/>
    <xf numFmtId="10" fontId="100" fillId="61" borderId="0" xfId="0" applyNumberFormat="1" applyFont="1" applyFill="1"/>
    <xf numFmtId="0" fontId="100" fillId="60" borderId="0" xfId="0" applyFont="1" applyFill="1"/>
    <xf numFmtId="0" fontId="102" fillId="61" borderId="0" xfId="0" applyFont="1" applyFill="1"/>
    <xf numFmtId="0" fontId="103" fillId="61" borderId="0" xfId="0" applyFont="1" applyFill="1"/>
    <xf numFmtId="0" fontId="104" fillId="61" borderId="0" xfId="0" applyFont="1" applyFill="1"/>
    <xf numFmtId="10" fontId="102" fillId="61" borderId="0" xfId="0" applyNumberFormat="1" applyFont="1" applyFill="1"/>
    <xf numFmtId="0" fontId="105" fillId="61" borderId="0" xfId="0" applyFont="1" applyFill="1" applyAlignment="1">
      <alignment vertical="top"/>
    </xf>
    <xf numFmtId="0" fontId="106" fillId="63" borderId="0" xfId="0" applyFont="1" applyFill="1" applyAlignment="1">
      <alignment vertical="center"/>
    </xf>
    <xf numFmtId="0" fontId="107" fillId="61" borderId="0" xfId="0" applyFont="1" applyFill="1" applyAlignment="1">
      <alignment vertical="top"/>
    </xf>
    <xf numFmtId="0" fontId="109" fillId="61" borderId="0" xfId="0" applyFont="1" applyFill="1"/>
    <xf numFmtId="0" fontId="102" fillId="60" borderId="0" xfId="0" applyFont="1" applyFill="1"/>
    <xf numFmtId="0" fontId="110" fillId="61" borderId="0" xfId="0" applyFont="1" applyFill="1" applyAlignment="1">
      <alignment horizontal="center" vertical="center"/>
    </xf>
    <xf numFmtId="0" fontId="110" fillId="61" borderId="0" xfId="0" applyFont="1" applyFill="1" applyAlignment="1">
      <alignment vertical="top"/>
    </xf>
    <xf numFmtId="0" fontId="111" fillId="61" borderId="0" xfId="0" applyFont="1" applyFill="1" applyAlignment="1">
      <alignment vertical="center"/>
    </xf>
    <xf numFmtId="178" fontId="102" fillId="61" borderId="0" xfId="32987" quotePrefix="1" applyNumberFormat="1" applyFont="1" applyFill="1" applyAlignment="1">
      <alignment horizontal="right"/>
    </xf>
    <xf numFmtId="0" fontId="110" fillId="61" borderId="0" xfId="0" applyFont="1" applyFill="1"/>
    <xf numFmtId="0" fontId="102" fillId="61" borderId="0" xfId="0" applyFont="1" applyFill="1" applyAlignment="1">
      <alignment vertical="center"/>
    </xf>
    <xf numFmtId="1" fontId="102" fillId="61" borderId="0" xfId="33003" applyNumberFormat="1" applyFont="1" applyFill="1" applyProtection="1"/>
    <xf numFmtId="9" fontId="113" fillId="61" borderId="0" xfId="0" quotePrefix="1" applyNumberFormat="1" applyFont="1" applyFill="1"/>
    <xf numFmtId="169" fontId="102" fillId="61" borderId="0" xfId="0" applyNumberFormat="1" applyFont="1" applyFill="1"/>
    <xf numFmtId="9" fontId="114" fillId="61" borderId="0" xfId="0" quotePrefix="1" applyNumberFormat="1" applyFont="1" applyFill="1" applyAlignment="1">
      <alignment horizontal="right" vertical="center" textRotation="180"/>
    </xf>
    <xf numFmtId="179" fontId="112" fillId="0" borderId="24" xfId="32987" quotePrefix="1" applyNumberFormat="1" applyFont="1" applyBorder="1" applyAlignment="1">
      <alignment horizontal="center" vertical="center"/>
    </xf>
    <xf numFmtId="0" fontId="104" fillId="61" borderId="0" xfId="0" quotePrefix="1" applyFont="1" applyFill="1"/>
    <xf numFmtId="9" fontId="113" fillId="61" borderId="0" xfId="0" quotePrefix="1" applyNumberFormat="1" applyFont="1" applyFill="1" applyAlignment="1">
      <alignment vertical="top"/>
    </xf>
    <xf numFmtId="0" fontId="115" fillId="61" borderId="0" xfId="0" applyFont="1" applyFill="1"/>
    <xf numFmtId="9" fontId="102" fillId="61" borderId="0" xfId="0" applyNumberFormat="1" applyFont="1" applyFill="1"/>
    <xf numFmtId="0" fontId="104" fillId="61" borderId="0" xfId="32987" applyFont="1" applyFill="1"/>
    <xf numFmtId="178" fontId="102" fillId="61" borderId="0" xfId="0" applyNumberFormat="1" applyFont="1" applyFill="1"/>
    <xf numFmtId="178" fontId="104" fillId="61" borderId="0" xfId="0" applyNumberFormat="1" applyFont="1" applyFill="1"/>
    <xf numFmtId="0" fontId="108" fillId="61" borderId="0" xfId="0" applyFont="1" applyFill="1"/>
    <xf numFmtId="0" fontId="108" fillId="61" borderId="0" xfId="0" applyFont="1" applyFill="1" applyAlignment="1">
      <alignment vertical="center"/>
    </xf>
    <xf numFmtId="0" fontId="116" fillId="61" borderId="0" xfId="0" applyFont="1" applyFill="1" applyAlignment="1">
      <alignment vertical="center" wrapText="1"/>
    </xf>
    <xf numFmtId="10" fontId="102" fillId="61" borderId="0" xfId="0" applyNumberFormat="1" applyFont="1" applyFill="1" applyAlignment="1">
      <alignment vertical="center"/>
    </xf>
    <xf numFmtId="0" fontId="102" fillId="60" borderId="0" xfId="0" applyFont="1" applyFill="1" applyAlignment="1">
      <alignment vertical="center"/>
    </xf>
    <xf numFmtId="0" fontId="104" fillId="61" borderId="0" xfId="0" applyFont="1" applyFill="1" applyAlignment="1">
      <alignment wrapText="1"/>
    </xf>
    <xf numFmtId="0" fontId="117" fillId="61" borderId="0" xfId="13043" applyFont="1" applyFill="1" applyAlignment="1">
      <alignment horizontal="left" vertical="center" wrapText="1"/>
    </xf>
    <xf numFmtId="0" fontId="117" fillId="61" borderId="0" xfId="13043" applyFont="1" applyFill="1" applyAlignment="1">
      <alignment vertical="center" wrapText="1"/>
    </xf>
    <xf numFmtId="0" fontId="102" fillId="61" borderId="0" xfId="0" applyFont="1" applyFill="1" applyAlignment="1">
      <alignment vertical="top"/>
    </xf>
    <xf numFmtId="0" fontId="116" fillId="61" borderId="0" xfId="13043" applyFont="1" applyFill="1" applyAlignment="1">
      <alignment vertical="center" wrapText="1"/>
    </xf>
    <xf numFmtId="0" fontId="116" fillId="61" borderId="0" xfId="0" applyFont="1" applyFill="1" applyAlignment="1">
      <alignment vertical="top" wrapText="1"/>
    </xf>
    <xf numFmtId="10" fontId="102" fillId="61" borderId="0" xfId="0" applyNumberFormat="1" applyFont="1" applyFill="1" applyAlignment="1">
      <alignment vertical="top"/>
    </xf>
    <xf numFmtId="0" fontId="102" fillId="60" borderId="0" xfId="0" applyFont="1" applyFill="1" applyAlignment="1">
      <alignment vertical="top"/>
    </xf>
    <xf numFmtId="0" fontId="118" fillId="61" borderId="0" xfId="0" applyFont="1" applyFill="1"/>
    <xf numFmtId="0" fontId="119" fillId="61" borderId="0" xfId="0" applyFont="1" applyFill="1" applyAlignment="1">
      <alignment vertical="center"/>
    </xf>
    <xf numFmtId="0" fontId="120" fillId="61" borderId="0" xfId="0" applyFont="1" applyFill="1"/>
    <xf numFmtId="0" fontId="119" fillId="64" borderId="0" xfId="0" applyFont="1" applyFill="1" applyAlignment="1">
      <alignment vertical="center"/>
    </xf>
    <xf numFmtId="0" fontId="121" fillId="64" borderId="0" xfId="0" applyFont="1" applyFill="1"/>
    <xf numFmtId="0" fontId="122" fillId="64" borderId="0" xfId="0" applyFont="1" applyFill="1"/>
    <xf numFmtId="0" fontId="123" fillId="64" borderId="0" xfId="0" applyFont="1" applyFill="1"/>
    <xf numFmtId="0" fontId="123" fillId="64" borderId="0" xfId="0" applyFont="1" applyFill="1" applyAlignment="1">
      <alignment vertical="center"/>
    </xf>
    <xf numFmtId="0" fontId="124" fillId="64" borderId="0" xfId="0" applyFont="1" applyFill="1" applyAlignment="1">
      <alignment horizontal="center"/>
    </xf>
    <xf numFmtId="0" fontId="125" fillId="64" borderId="0" xfId="32987" applyFont="1" applyFill="1" applyAlignment="1">
      <alignment vertical="center"/>
    </xf>
    <xf numFmtId="14" fontId="125" fillId="64" borderId="0" xfId="32987" applyNumberFormat="1" applyFont="1" applyFill="1"/>
    <xf numFmtId="3" fontId="126" fillId="64" borderId="0" xfId="32987" applyNumberFormat="1" applyFont="1" applyFill="1"/>
    <xf numFmtId="179" fontId="126" fillId="64" borderId="0" xfId="32987" applyNumberFormat="1" applyFont="1" applyFill="1"/>
    <xf numFmtId="9" fontId="126" fillId="64" borderId="0" xfId="33003" applyFont="1" applyFill="1" applyBorder="1" applyProtection="1"/>
    <xf numFmtId="0" fontId="125" fillId="64" borderId="0" xfId="0" applyFont="1" applyFill="1" applyAlignment="1">
      <alignment vertical="center"/>
    </xf>
    <xf numFmtId="0" fontId="125" fillId="64" borderId="0" xfId="0" applyFont="1" applyFill="1" applyAlignment="1">
      <alignment vertical="top"/>
    </xf>
    <xf numFmtId="0" fontId="123" fillId="63" borderId="0" xfId="0" applyFont="1" applyFill="1"/>
    <xf numFmtId="0" fontId="125" fillId="63" borderId="0" xfId="0" applyFont="1" applyFill="1" applyAlignment="1">
      <alignment horizontal="center" vertical="center"/>
    </xf>
    <xf numFmtId="0" fontId="128" fillId="63" borderId="0" xfId="0" applyFont="1" applyFill="1" applyAlignment="1">
      <alignment vertical="center"/>
    </xf>
    <xf numFmtId="0" fontId="121" fillId="63" borderId="0" xfId="0" applyFont="1" applyFill="1"/>
    <xf numFmtId="0" fontId="125" fillId="63" borderId="0" xfId="0" applyFont="1" applyFill="1" applyAlignment="1">
      <alignment vertical="top"/>
    </xf>
    <xf numFmtId="0" fontId="130" fillId="61" borderId="0" xfId="0" applyFont="1" applyFill="1" applyAlignment="1">
      <alignment vertical="center"/>
    </xf>
    <xf numFmtId="0" fontId="125" fillId="63" borderId="0" xfId="32987" applyFont="1" applyFill="1" applyAlignment="1">
      <alignment vertical="center"/>
    </xf>
    <xf numFmtId="179" fontId="125" fillId="63" borderId="0" xfId="32987" quotePrefix="1" applyNumberFormat="1" applyFont="1" applyFill="1" applyAlignment="1">
      <alignment horizontal="center" vertical="center"/>
    </xf>
    <xf numFmtId="178" fontId="125" fillId="63" borderId="0" xfId="0" applyNumberFormat="1" applyFont="1" applyFill="1" applyAlignment="1">
      <alignment horizontal="center" vertical="center"/>
    </xf>
    <xf numFmtId="179" fontId="125" fillId="63" borderId="0" xfId="32987" applyNumberFormat="1" applyFont="1" applyFill="1" applyAlignment="1">
      <alignment horizontal="center" vertical="center"/>
    </xf>
    <xf numFmtId="0" fontId="123" fillId="63" borderId="0" xfId="32987" applyFont="1" applyFill="1"/>
    <xf numFmtId="178" fontId="125" fillId="66" borderId="0" xfId="32987" applyNumberFormat="1" applyFont="1" applyFill="1" applyAlignment="1">
      <alignment horizontal="center" vertical="center"/>
    </xf>
    <xf numFmtId="179" fontId="125" fillId="66" borderId="0" xfId="32987" applyNumberFormat="1" applyFont="1" applyFill="1" applyAlignment="1">
      <alignment horizontal="center" vertical="center"/>
    </xf>
    <xf numFmtId="0" fontId="125" fillId="63" borderId="25" xfId="32987" applyFont="1" applyFill="1" applyBorder="1" applyAlignment="1">
      <alignment vertical="center"/>
    </xf>
    <xf numFmtId="179" fontId="125" fillId="66" borderId="25" xfId="32987" applyNumberFormat="1" applyFont="1" applyFill="1" applyBorder="1" applyAlignment="1">
      <alignment horizontal="center" vertical="center"/>
    </xf>
    <xf numFmtId="0" fontId="125" fillId="63" borderId="25" xfId="0" applyFont="1" applyFill="1" applyBorder="1" applyAlignment="1">
      <alignment vertical="center"/>
    </xf>
    <xf numFmtId="179" fontId="125" fillId="63" borderId="25" xfId="32987" quotePrefix="1" applyNumberFormat="1" applyFont="1" applyFill="1" applyBorder="1" applyAlignment="1">
      <alignment horizontal="center" vertical="center"/>
    </xf>
    <xf numFmtId="178" fontId="125" fillId="63" borderId="25" xfId="0" applyNumberFormat="1" applyFont="1" applyFill="1" applyBorder="1" applyAlignment="1">
      <alignment horizontal="center" vertical="center"/>
    </xf>
    <xf numFmtId="179" fontId="125" fillId="63" borderId="25" xfId="32987" applyNumberFormat="1" applyFont="1" applyFill="1" applyBorder="1" applyAlignment="1">
      <alignment horizontal="center" vertical="center"/>
    </xf>
    <xf numFmtId="0" fontId="125" fillId="63" borderId="26" xfId="32987" applyFont="1" applyFill="1" applyBorder="1" applyAlignment="1">
      <alignment vertical="center"/>
    </xf>
    <xf numFmtId="179" fontId="125" fillId="63" borderId="26" xfId="32987" applyNumberFormat="1" applyFont="1" applyFill="1" applyBorder="1" applyAlignment="1">
      <alignment horizontal="center" vertical="center"/>
    </xf>
    <xf numFmtId="179" fontId="125" fillId="63" borderId="26" xfId="32987" quotePrefix="1" applyNumberFormat="1" applyFont="1" applyFill="1" applyBorder="1" applyAlignment="1">
      <alignment horizontal="center" vertical="center"/>
    </xf>
    <xf numFmtId="0" fontId="125" fillId="63" borderId="27" xfId="32987" applyFont="1" applyFill="1" applyBorder="1" applyAlignment="1">
      <alignment vertical="center"/>
    </xf>
    <xf numFmtId="179" fontId="125" fillId="63" borderId="27" xfId="32987" applyNumberFormat="1" applyFont="1" applyFill="1" applyBorder="1" applyAlignment="1">
      <alignment horizontal="center" vertical="center"/>
    </xf>
    <xf numFmtId="178" fontId="125" fillId="63" borderId="26" xfId="0" applyNumberFormat="1" applyFont="1" applyFill="1" applyBorder="1" applyAlignment="1">
      <alignment horizontal="center" vertical="center"/>
    </xf>
    <xf numFmtId="0" fontId="125" fillId="63" borderId="26" xfId="0" applyFont="1" applyFill="1" applyBorder="1" applyAlignment="1">
      <alignment vertical="center"/>
    </xf>
    <xf numFmtId="0" fontId="125" fillId="63" borderId="28" xfId="0" applyFont="1" applyFill="1" applyBorder="1" applyAlignment="1">
      <alignment vertical="center"/>
    </xf>
    <xf numFmtId="178" fontId="125" fillId="63" borderId="28" xfId="0" applyNumberFormat="1" applyFont="1" applyFill="1" applyBorder="1" applyAlignment="1">
      <alignment horizontal="center" vertical="center"/>
    </xf>
    <xf numFmtId="179" fontId="125" fillId="63" borderId="28" xfId="32987" applyNumberFormat="1" applyFont="1" applyFill="1" applyBorder="1" applyAlignment="1">
      <alignment horizontal="center" vertical="center"/>
    </xf>
    <xf numFmtId="179" fontId="125" fillId="66" borderId="26" xfId="32987" applyNumberFormat="1" applyFont="1" applyFill="1" applyBorder="1" applyAlignment="1">
      <alignment horizontal="center" vertical="center"/>
    </xf>
    <xf numFmtId="179" fontId="112" fillId="66" borderId="24" xfId="32987" quotePrefix="1" applyNumberFormat="1" applyFont="1" applyFill="1" applyBorder="1" applyAlignment="1">
      <alignment horizontal="center" vertical="center"/>
    </xf>
    <xf numFmtId="0" fontId="102" fillId="66" borderId="0" xfId="0" applyFont="1" applyFill="1"/>
    <xf numFmtId="179" fontId="112" fillId="60" borderId="24" xfId="32987" quotePrefix="1" applyNumberFormat="1" applyFont="1" applyFill="1" applyBorder="1" applyAlignment="1">
      <alignment horizontal="center" vertical="center"/>
    </xf>
    <xf numFmtId="2" fontId="0" fillId="63" borderId="27" xfId="0" applyNumberFormat="1" applyFill="1" applyBorder="1" applyAlignment="1">
      <alignment horizontal="center" vertical="center"/>
    </xf>
    <xf numFmtId="0" fontId="6" fillId="68" borderId="26" xfId="0" applyFont="1" applyFill="1" applyBorder="1" applyAlignment="1">
      <alignment horizontal="center"/>
    </xf>
    <xf numFmtId="2" fontId="0" fillId="63" borderId="26" xfId="0" applyNumberFormat="1" applyFill="1" applyBorder="1" applyAlignment="1">
      <alignment horizontal="center" vertical="center"/>
    </xf>
    <xf numFmtId="0" fontId="6" fillId="68" borderId="29" xfId="0" applyFont="1" applyFill="1" applyBorder="1" applyAlignment="1">
      <alignment horizontal="center"/>
    </xf>
    <xf numFmtId="14" fontId="125" fillId="63" borderId="30" xfId="32987" applyNumberFormat="1" applyFont="1" applyFill="1" applyBorder="1" applyAlignment="1" applyProtection="1">
      <alignment vertical="center"/>
      <protection locked="0"/>
    </xf>
    <xf numFmtId="14" fontId="125" fillId="65" borderId="30" xfId="32987" applyNumberFormat="1" applyFont="1" applyFill="1" applyBorder="1"/>
    <xf numFmtId="3" fontId="125" fillId="63" borderId="30" xfId="32987" applyNumberFormat="1" applyFont="1" applyFill="1" applyBorder="1" applyAlignment="1">
      <alignment vertical="center"/>
    </xf>
    <xf numFmtId="3" fontId="126" fillId="64" borderId="30" xfId="32987" applyNumberFormat="1" applyFont="1" applyFill="1" applyBorder="1"/>
    <xf numFmtId="0" fontId="125" fillId="63" borderId="30" xfId="32987" applyFont="1" applyFill="1" applyBorder="1" applyAlignment="1" applyProtection="1">
      <alignment horizontal="right" vertical="center"/>
      <protection locked="0"/>
    </xf>
    <xf numFmtId="179" fontId="125" fillId="63" borderId="30" xfId="32987" applyNumberFormat="1" applyFont="1" applyFill="1" applyBorder="1" applyAlignment="1" applyProtection="1">
      <alignment vertical="center"/>
      <protection locked="0"/>
    </xf>
    <xf numFmtId="179" fontId="127" fillId="65" borderId="30" xfId="32987" applyNumberFormat="1" applyFont="1" applyFill="1" applyBorder="1" applyAlignment="1">
      <alignment vertical="center"/>
    </xf>
    <xf numFmtId="2" fontId="132" fillId="67" borderId="35" xfId="0" applyNumberFormat="1" applyFont="1" applyFill="1" applyBorder="1" applyAlignment="1">
      <alignment horizontal="center"/>
    </xf>
    <xf numFmtId="2" fontId="132" fillId="67" borderId="36" xfId="0" applyNumberFormat="1" applyFont="1" applyFill="1" applyBorder="1" applyAlignment="1">
      <alignment horizontal="center"/>
    </xf>
    <xf numFmtId="0" fontId="116" fillId="61" borderId="0" xfId="13043" applyFont="1" applyFill="1" applyAlignment="1">
      <alignment horizontal="left" vertical="center" wrapText="1"/>
    </xf>
    <xf numFmtId="0" fontId="90" fillId="61" borderId="0" xfId="13043" applyFont="1" applyFill="1" applyAlignment="1">
      <alignment horizontal="left" vertical="center" wrapText="1"/>
    </xf>
    <xf numFmtId="0" fontId="116" fillId="61" borderId="0" xfId="0" quotePrefix="1" applyFont="1" applyFill="1" applyAlignment="1">
      <alignment horizontal="left" vertical="top" wrapText="1"/>
    </xf>
    <xf numFmtId="0" fontId="42" fillId="61" borderId="0" xfId="0" applyFont="1" applyFill="1"/>
    <xf numFmtId="0" fontId="28" fillId="66" borderId="0" xfId="0" applyFont="1" applyFill="1"/>
    <xf numFmtId="0" fontId="28" fillId="61" borderId="0" xfId="0" applyFont="1" applyFill="1" applyAlignment="1">
      <alignment vertical="top"/>
    </xf>
    <xf numFmtId="0" fontId="28" fillId="66" borderId="0" xfId="0" applyFont="1" applyFill="1" applyAlignment="1">
      <alignment vertical="top"/>
    </xf>
    <xf numFmtId="0" fontId="42" fillId="61" borderId="0" xfId="0" applyFont="1" applyFill="1" applyAlignment="1">
      <alignment vertical="top"/>
    </xf>
    <xf numFmtId="0" fontId="90" fillId="61" borderId="0" xfId="0" applyFont="1" applyFill="1" applyAlignment="1">
      <alignment wrapText="1"/>
    </xf>
    <xf numFmtId="179" fontId="117" fillId="61" borderId="0" xfId="13043" applyNumberFormat="1" applyFont="1" applyFill="1" applyAlignment="1">
      <alignment horizontal="left" vertical="center" wrapText="1"/>
    </xf>
    <xf numFmtId="49" fontId="112" fillId="66" borderId="24" xfId="33003" quotePrefix="1" applyNumberFormat="1" applyFont="1" applyFill="1" applyBorder="1" applyAlignment="1">
      <alignment horizontal="center" vertical="center"/>
    </xf>
    <xf numFmtId="1" fontId="112" fillId="66" borderId="24" xfId="32987" quotePrefix="1" applyNumberFormat="1" applyFont="1" applyFill="1" applyBorder="1" applyAlignment="1">
      <alignment horizontal="center" vertical="center"/>
    </xf>
    <xf numFmtId="179" fontId="112" fillId="61" borderId="24" xfId="32987" quotePrefix="1" applyNumberFormat="1" applyFont="1" applyFill="1" applyBorder="1" applyAlignment="1">
      <alignment horizontal="center" vertical="center"/>
    </xf>
    <xf numFmtId="0" fontId="42" fillId="61" borderId="0" xfId="0" applyFont="1" applyFill="1" applyAlignment="1">
      <alignment horizontal="center"/>
    </xf>
    <xf numFmtId="0" fontId="42" fillId="66" borderId="0" xfId="0" applyFont="1" applyFill="1" applyAlignment="1">
      <alignment vertical="top"/>
    </xf>
    <xf numFmtId="2" fontId="0" fillId="0" borderId="0" xfId="0" applyNumberFormat="1"/>
    <xf numFmtId="0" fontId="0" fillId="0" borderId="0" xfId="0" applyAlignment="1">
      <alignment horizontal="left"/>
    </xf>
    <xf numFmtId="0" fontId="135" fillId="0" borderId="0" xfId="0" applyFont="1"/>
    <xf numFmtId="0" fontId="125" fillId="63" borderId="0" xfId="0" applyFont="1" applyFill="1" applyAlignment="1">
      <alignment vertical="center" wrapText="1"/>
    </xf>
    <xf numFmtId="0" fontId="40" fillId="61" borderId="0" xfId="0" applyFont="1" applyFill="1"/>
    <xf numFmtId="0" fontId="28" fillId="61" borderId="0" xfId="0" applyFont="1" applyFill="1" applyAlignment="1">
      <alignment vertical="center"/>
    </xf>
    <xf numFmtId="0" fontId="40" fillId="61" borderId="0" xfId="0" applyFont="1" applyFill="1" applyAlignment="1">
      <alignment vertical="top"/>
    </xf>
    <xf numFmtId="0" fontId="123" fillId="63" borderId="0" xfId="0" quotePrefix="1" applyFont="1" applyFill="1" applyAlignment="1">
      <alignment vertical="center" wrapText="1"/>
    </xf>
    <xf numFmtId="0" fontId="125" fillId="61" borderId="0" xfId="0" applyFont="1" applyFill="1" applyAlignment="1">
      <alignment vertical="top"/>
    </xf>
    <xf numFmtId="0" fontId="123" fillId="61" borderId="0" xfId="0" quotePrefix="1" applyFont="1" applyFill="1" applyAlignment="1">
      <alignment horizontal="left" wrapText="1"/>
    </xf>
    <xf numFmtId="0" fontId="123" fillId="61" borderId="0" xfId="0" applyFont="1" applyFill="1"/>
    <xf numFmtId="0" fontId="121" fillId="61" borderId="0" xfId="0" applyFont="1" applyFill="1"/>
    <xf numFmtId="178" fontId="104" fillId="61" borderId="0" xfId="0" applyNumberFormat="1" applyFont="1" applyFill="1" applyAlignment="1">
      <alignment vertical="center"/>
    </xf>
    <xf numFmtId="0" fontId="102" fillId="0" borderId="0" xfId="0" applyFont="1"/>
    <xf numFmtId="0" fontId="111" fillId="0" borderId="0" xfId="0" applyFont="1" applyAlignment="1">
      <alignment vertical="center"/>
    </xf>
    <xf numFmtId="2" fontId="131" fillId="62" borderId="32" xfId="0" applyNumberFormat="1" applyFont="1" applyFill="1" applyBorder="1" applyAlignment="1">
      <alignment horizontal="center" vertical="center"/>
    </xf>
    <xf numFmtId="4" fontId="131" fillId="62" borderId="32" xfId="0" applyNumberFormat="1" applyFont="1" applyFill="1" applyBorder="1" applyAlignment="1">
      <alignment wrapText="1"/>
    </xf>
    <xf numFmtId="9" fontId="125" fillId="63" borderId="30" xfId="33003" applyFont="1" applyFill="1" applyBorder="1" applyAlignment="1" applyProtection="1">
      <alignment horizontal="right" vertical="center"/>
      <protection locked="0"/>
    </xf>
    <xf numFmtId="10" fontId="102" fillId="61" borderId="0" xfId="0" applyNumberFormat="1" applyFont="1" applyFill="1" applyAlignment="1">
      <alignment horizontal="center"/>
    </xf>
    <xf numFmtId="0" fontId="102" fillId="61" borderId="0" xfId="0" applyFont="1" applyFill="1" applyAlignment="1">
      <alignment horizontal="center"/>
    </xf>
    <xf numFmtId="9" fontId="28" fillId="66" borderId="0" xfId="0" applyNumberFormat="1" applyFont="1" applyFill="1" applyAlignment="1">
      <alignment horizontal="center"/>
    </xf>
    <xf numFmtId="10" fontId="102" fillId="61" borderId="0" xfId="0" applyNumberFormat="1" applyFont="1" applyFill="1" applyAlignment="1">
      <alignment horizontal="center" vertical="center"/>
    </xf>
    <xf numFmtId="0" fontId="0" fillId="0" borderId="0" xfId="0" applyAlignment="1">
      <alignment horizontal="center"/>
    </xf>
    <xf numFmtId="0" fontId="42" fillId="61" borderId="0" xfId="0" applyFont="1" applyFill="1" applyAlignment="1">
      <alignment horizontal="center" vertical="center"/>
    </xf>
    <xf numFmtId="9" fontId="102" fillId="66" borderId="0" xfId="33003" applyFont="1" applyFill="1" applyAlignment="1" applyProtection="1">
      <alignment horizontal="center" vertical="center"/>
    </xf>
    <xf numFmtId="0" fontId="0" fillId="61" borderId="0" xfId="0" applyFill="1" applyAlignment="1">
      <alignment horizontal="left"/>
    </xf>
    <xf numFmtId="0" fontId="23" fillId="70" borderId="0" xfId="0" applyFont="1" applyFill="1"/>
    <xf numFmtId="0" fontId="23" fillId="70" borderId="0" xfId="0" applyFont="1" applyFill="1" applyAlignment="1">
      <alignment horizontal="center"/>
    </xf>
    <xf numFmtId="0" fontId="0" fillId="71" borderId="0" xfId="0" applyFill="1"/>
    <xf numFmtId="0" fontId="0" fillId="71" borderId="0" xfId="0" applyFill="1" applyAlignment="1">
      <alignment horizontal="center"/>
    </xf>
    <xf numFmtId="0" fontId="0" fillId="70" borderId="0" xfId="0" applyFill="1"/>
    <xf numFmtId="0" fontId="142" fillId="70" borderId="0" xfId="0" applyFont="1" applyFill="1"/>
    <xf numFmtId="178" fontId="125" fillId="66" borderId="25" xfId="32987" applyNumberFormat="1" applyFont="1" applyFill="1" applyBorder="1" applyAlignment="1">
      <alignment horizontal="center" vertical="center"/>
    </xf>
    <xf numFmtId="0" fontId="144" fillId="61" borderId="0" xfId="0" applyFont="1" applyFill="1" applyAlignment="1">
      <alignment horizontal="center" vertical="center"/>
    </xf>
    <xf numFmtId="0" fontId="90" fillId="61" borderId="0" xfId="0" applyFont="1" applyFill="1" applyAlignment="1">
      <alignment horizontal="left" vertical="top" wrapText="1"/>
    </xf>
    <xf numFmtId="0" fontId="146" fillId="63" borderId="0" xfId="0" quotePrefix="1" applyFont="1" applyFill="1" applyAlignment="1">
      <alignment vertical="center" wrapText="1"/>
    </xf>
    <xf numFmtId="0" fontId="123" fillId="64" borderId="0" xfId="0" quotePrefix="1" applyFont="1" applyFill="1" applyAlignment="1">
      <alignmen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8" fillId="71" borderId="0" xfId="0" applyFont="1" applyFill="1"/>
    <xf numFmtId="0" fontId="8" fillId="0" borderId="0" xfId="0" applyFont="1" applyAlignment="1">
      <alignment horizontal="centerContinuous"/>
    </xf>
    <xf numFmtId="0" fontId="28" fillId="66" borderId="0" xfId="0" applyFont="1" applyFill="1" applyAlignment="1">
      <alignment horizontal="center"/>
    </xf>
    <xf numFmtId="14" fontId="102" fillId="66" borderId="0" xfId="0" applyNumberFormat="1" applyFont="1" applyFill="1" applyAlignment="1">
      <alignment horizontal="center"/>
    </xf>
    <xf numFmtId="0" fontId="28" fillId="61" borderId="0" xfId="0" applyFont="1" applyFill="1" applyAlignment="1">
      <alignment horizontal="center"/>
    </xf>
    <xf numFmtId="3" fontId="125" fillId="63" borderId="30" xfId="32987" quotePrefix="1" applyNumberFormat="1" applyFont="1" applyFill="1" applyBorder="1" applyAlignment="1">
      <alignment vertical="center"/>
    </xf>
    <xf numFmtId="1" fontId="28" fillId="66" borderId="0" xfId="33003" applyNumberFormat="1" applyFont="1" applyFill="1" applyProtection="1"/>
    <xf numFmtId="0" fontId="147" fillId="61" borderId="0" xfId="13043" applyFont="1" applyFill="1" applyAlignment="1">
      <alignment horizontal="left" vertical="center" wrapText="1"/>
    </xf>
    <xf numFmtId="0" fontId="21" fillId="0" borderId="0" xfId="0" applyFont="1" applyAlignment="1">
      <alignment horizontal="left"/>
    </xf>
    <xf numFmtId="0" fontId="21" fillId="61" borderId="0" xfId="0" applyFont="1" applyFill="1" applyAlignment="1">
      <alignment horizontal="left"/>
    </xf>
    <xf numFmtId="9" fontId="102" fillId="61" borderId="0" xfId="0" applyNumberFormat="1" applyFont="1" applyFill="1" applyAlignment="1">
      <alignment horizontal="center"/>
    </xf>
    <xf numFmtId="180" fontId="112" fillId="60" borderId="24" xfId="32987" quotePrefix="1" applyNumberFormat="1" applyFont="1" applyFill="1" applyBorder="1" applyAlignment="1">
      <alignment horizontal="center" vertical="center"/>
    </xf>
    <xf numFmtId="0" fontId="42" fillId="61" borderId="0" xfId="0" applyFont="1" applyFill="1" applyAlignment="1">
      <alignment vertical="center"/>
    </xf>
    <xf numFmtId="0" fontId="146" fillId="64" borderId="0" xfId="0" quotePrefix="1" applyFont="1" applyFill="1" applyAlignment="1">
      <alignment vertical="center" wrapText="1"/>
    </xf>
    <xf numFmtId="0" fontId="97" fillId="61" borderId="0" xfId="0" applyFont="1" applyFill="1"/>
    <xf numFmtId="178" fontId="125" fillId="63" borderId="0" xfId="32987" applyNumberFormat="1" applyFont="1" applyFill="1" applyAlignment="1">
      <alignment horizontal="center" vertical="center"/>
    </xf>
    <xf numFmtId="179" fontId="125" fillId="63" borderId="0" xfId="0" applyNumberFormat="1" applyFont="1" applyFill="1" applyAlignment="1">
      <alignment horizontal="center" vertical="center"/>
    </xf>
    <xf numFmtId="179" fontId="125" fillId="63" borderId="26" xfId="0" applyNumberFormat="1" applyFont="1" applyFill="1" applyBorder="1" applyAlignment="1">
      <alignment horizontal="center" vertical="center"/>
    </xf>
    <xf numFmtId="178" fontId="125" fillId="63" borderId="26" xfId="32987" applyNumberFormat="1" applyFont="1" applyFill="1" applyBorder="1" applyAlignment="1">
      <alignment horizontal="center" vertical="center"/>
    </xf>
    <xf numFmtId="0" fontId="148" fillId="61" borderId="0" xfId="0" applyFont="1" applyFill="1" applyAlignment="1">
      <alignment horizontal="left" vertical="top" wrapText="1"/>
    </xf>
    <xf numFmtId="14" fontId="23" fillId="70" borderId="0" xfId="0" applyNumberFormat="1" applyFont="1" applyFill="1"/>
    <xf numFmtId="0" fontId="146" fillId="64" borderId="0" xfId="0" applyFont="1" applyFill="1" applyAlignment="1">
      <alignment vertical="top"/>
    </xf>
    <xf numFmtId="9" fontId="114" fillId="61" borderId="0" xfId="0" quotePrefix="1" applyNumberFormat="1" applyFont="1" applyFill="1" applyAlignment="1">
      <alignment horizontal="right" vertical="center" textRotation="180"/>
    </xf>
    <xf numFmtId="0" fontId="116" fillId="61" borderId="0" xfId="0" quotePrefix="1" applyFont="1" applyFill="1" applyAlignment="1">
      <alignment horizontal="left" vertical="top" wrapText="1"/>
    </xf>
    <xf numFmtId="0" fontId="117" fillId="61" borderId="0" xfId="13043" applyFont="1" applyFill="1" applyAlignment="1">
      <alignment vertical="center" wrapText="1"/>
    </xf>
    <xf numFmtId="0" fontId="102" fillId="61" borderId="0" xfId="0" applyFont="1" applyFill="1" applyAlignment="1">
      <alignment vertical="center" wrapText="1"/>
    </xf>
    <xf numFmtId="0" fontId="140" fillId="64" borderId="0" xfId="0" applyFont="1" applyFill="1" applyAlignment="1">
      <alignment horizontal="left" vertical="top"/>
    </xf>
    <xf numFmtId="0" fontId="138" fillId="64" borderId="0" xfId="0" applyFont="1" applyFill="1" applyAlignment="1">
      <alignment horizontal="left" vertical="top"/>
    </xf>
    <xf numFmtId="0" fontId="90" fillId="61" borderId="0" xfId="0" applyFont="1" applyFill="1" applyAlignment="1">
      <alignment horizontal="left" vertical="top" wrapText="1"/>
    </xf>
    <xf numFmtId="0" fontId="137" fillId="64" borderId="0" xfId="0" applyFont="1" applyFill="1" applyAlignment="1">
      <alignment horizontal="left" vertical="center" wrapText="1"/>
    </xf>
    <xf numFmtId="0" fontId="90" fillId="61" borderId="0" xfId="0" applyFont="1" applyFill="1" applyAlignment="1">
      <alignment horizontal="left" wrapText="1"/>
    </xf>
    <xf numFmtId="0" fontId="90" fillId="61" borderId="0" xfId="0" applyFont="1" applyFill="1" applyAlignment="1">
      <alignment horizontal="left" vertical="center" wrapText="1"/>
    </xf>
    <xf numFmtId="9" fontId="90" fillId="61" borderId="37" xfId="0" applyNumberFormat="1" applyFont="1" applyFill="1" applyBorder="1" applyAlignment="1">
      <alignment horizontal="left" wrapText="1"/>
    </xf>
    <xf numFmtId="0" fontId="90" fillId="61" borderId="37" xfId="0" applyFont="1" applyFill="1" applyBorder="1" applyAlignment="1">
      <alignment horizontal="left" wrapText="1"/>
    </xf>
    <xf numFmtId="0" fontId="123" fillId="63" borderId="37" xfId="0" quotePrefix="1" applyFont="1" applyFill="1" applyBorder="1" applyAlignment="1">
      <alignment horizontal="left" vertical="center" wrapText="1"/>
    </xf>
    <xf numFmtId="0" fontId="123" fillId="63" borderId="0" xfId="0" quotePrefix="1" applyFont="1" applyFill="1" applyAlignment="1">
      <alignment horizontal="left" vertical="center" wrapText="1"/>
    </xf>
    <xf numFmtId="0" fontId="123" fillId="64" borderId="0" xfId="0" quotePrefix="1" applyFont="1" applyFill="1" applyAlignment="1">
      <alignment horizontal="left" vertical="top" wrapText="1"/>
    </xf>
    <xf numFmtId="0" fontId="117" fillId="61" borderId="0" xfId="13043" applyFont="1" applyFill="1" applyAlignment="1">
      <alignment horizontal="left" vertical="center" wrapText="1"/>
    </xf>
    <xf numFmtId="0" fontId="102" fillId="61" borderId="0" xfId="0" applyFont="1" applyFill="1" applyAlignment="1">
      <alignment horizontal="left" vertical="center" wrapText="1"/>
    </xf>
    <xf numFmtId="0" fontId="116" fillId="61" borderId="0" xfId="13043" applyFont="1" applyFill="1" applyAlignment="1">
      <alignment vertical="center" wrapText="1"/>
    </xf>
    <xf numFmtId="0" fontId="90" fillId="61" borderId="0" xfId="13043" applyFont="1" applyFill="1" applyAlignment="1">
      <alignment horizontal="left" vertical="top" wrapText="1"/>
    </xf>
    <xf numFmtId="0" fontId="116" fillId="61" borderId="0" xfId="13043" applyFont="1" applyFill="1" applyAlignment="1">
      <alignment horizontal="left" vertical="center" wrapText="1"/>
    </xf>
    <xf numFmtId="0" fontId="123" fillId="69" borderId="0" xfId="0" quotePrefix="1" applyFont="1" applyFill="1" applyAlignment="1">
      <alignment horizontal="left" wrapText="1"/>
    </xf>
    <xf numFmtId="0" fontId="123" fillId="64" borderId="0" xfId="0" quotePrefix="1" applyFont="1" applyFill="1" applyAlignment="1">
      <alignment horizontal="left" vertical="center" wrapText="1"/>
    </xf>
    <xf numFmtId="0" fontId="123" fillId="61" borderId="0" xfId="0" quotePrefix="1" applyFont="1" applyFill="1" applyAlignment="1">
      <alignment horizontal="left" wrapText="1"/>
    </xf>
    <xf numFmtId="0" fontId="123" fillId="69" borderId="0" xfId="0" quotePrefix="1" applyFont="1" applyFill="1" applyAlignment="1">
      <alignment horizontal="left" vertical="center" wrapText="1"/>
    </xf>
    <xf numFmtId="0" fontId="131" fillId="62" borderId="31" xfId="0" applyFont="1" applyFill="1" applyBorder="1" applyAlignment="1">
      <alignment horizontal="center" vertical="center" wrapText="1"/>
    </xf>
    <xf numFmtId="0" fontId="131" fillId="62" borderId="34" xfId="0" applyFont="1" applyFill="1" applyBorder="1" applyAlignment="1">
      <alignment horizontal="center" vertical="center" wrapText="1"/>
    </xf>
    <xf numFmtId="4" fontId="131" fillId="62" borderId="32" xfId="0" applyNumberFormat="1" applyFont="1" applyFill="1" applyBorder="1" applyAlignment="1">
      <alignment horizontal="center" wrapText="1"/>
    </xf>
    <xf numFmtId="4" fontId="131" fillId="62" borderId="33" xfId="0" applyNumberFormat="1" applyFont="1" applyFill="1" applyBorder="1" applyAlignment="1">
      <alignment horizontal="center" wrapText="1"/>
    </xf>
    <xf numFmtId="4" fontId="4" fillId="0" borderId="0" xfId="0" applyNumberFormat="1" applyFont="1"/>
    <xf numFmtId="0" fontId="6" fillId="0" borderId="0" xfId="0" applyFont="1"/>
    <xf numFmtId="4" fontId="131" fillId="62" borderId="38" xfId="0" applyNumberFormat="1" applyFont="1" applyFill="1" applyBorder="1" applyAlignment="1">
      <alignment horizontal="center" wrapText="1"/>
    </xf>
    <xf numFmtId="4" fontId="131" fillId="62" borderId="0" xfId="0" applyNumberFormat="1" applyFont="1" applyFill="1" applyAlignment="1">
      <alignment horizontal="center" wrapText="1"/>
    </xf>
    <xf numFmtId="2" fontId="131" fillId="62" borderId="32" xfId="0" applyNumberFormat="1" applyFont="1" applyFill="1" applyBorder="1" applyAlignment="1">
      <alignment horizontal="center" vertical="center"/>
    </xf>
    <xf numFmtId="2" fontId="131" fillId="62" borderId="35" xfId="0" applyNumberFormat="1" applyFont="1" applyFill="1" applyBorder="1" applyAlignment="1">
      <alignment horizontal="center" vertical="center"/>
    </xf>
    <xf numFmtId="2" fontId="131" fillId="62" borderId="33" xfId="0" applyNumberFormat="1" applyFont="1" applyFill="1" applyBorder="1" applyAlignment="1">
      <alignment horizontal="center" vertical="center"/>
    </xf>
    <xf numFmtId="2" fontId="131" fillId="62" borderId="36" xfId="0" applyNumberFormat="1" applyFont="1" applyFill="1" applyBorder="1" applyAlignment="1">
      <alignment horizontal="center" vertical="center"/>
    </xf>
    <xf numFmtId="2" fontId="131" fillId="62" borderId="31" xfId="0" applyNumberFormat="1" applyFont="1" applyFill="1" applyBorder="1" applyAlignment="1">
      <alignment horizontal="center" vertical="center"/>
    </xf>
    <xf numFmtId="0" fontId="102" fillId="61" borderId="0" xfId="0" applyFont="1" applyFill="1" applyProtection="1"/>
    <xf numFmtId="0" fontId="103" fillId="61" borderId="0" xfId="0" applyFont="1" applyFill="1" applyProtection="1"/>
    <xf numFmtId="0" fontId="118" fillId="61" borderId="0" xfId="0" applyFont="1" applyFill="1" applyProtection="1"/>
    <xf numFmtId="0" fontId="104" fillId="61" borderId="0" xfId="0" applyFont="1" applyFill="1" applyProtection="1"/>
    <xf numFmtId="0" fontId="105" fillId="61" borderId="0" xfId="0" applyFont="1" applyFill="1" applyAlignment="1" applyProtection="1">
      <alignment horizontal="left" vertical="center"/>
    </xf>
    <xf numFmtId="0" fontId="97" fillId="61" borderId="0" xfId="0" applyFont="1" applyFill="1" applyProtection="1"/>
    <xf numFmtId="0" fontId="106" fillId="63" borderId="0" xfId="0" applyFont="1" applyFill="1" applyAlignment="1" applyProtection="1">
      <alignment vertical="center"/>
    </xf>
    <xf numFmtId="0" fontId="105" fillId="61" borderId="0" xfId="0" applyFont="1" applyFill="1" applyAlignment="1" applyProtection="1">
      <alignment vertical="top"/>
    </xf>
    <xf numFmtId="0" fontId="107" fillId="61" borderId="0" xfId="0" applyFont="1" applyFill="1" applyAlignment="1" applyProtection="1">
      <alignment vertical="top"/>
    </xf>
    <xf numFmtId="0" fontId="121" fillId="64" borderId="0" xfId="0" applyFont="1" applyFill="1" applyProtection="1"/>
    <xf numFmtId="0" fontId="122" fillId="64" borderId="0" xfId="0" applyFont="1" applyFill="1" applyProtection="1"/>
    <xf numFmtId="0" fontId="123" fillId="64" borderId="0" xfId="0" applyFont="1" applyFill="1" applyProtection="1"/>
    <xf numFmtId="0" fontId="109" fillId="61" borderId="0" xfId="0" applyFont="1" applyFill="1" applyProtection="1"/>
    <xf numFmtId="0" fontId="102" fillId="60" borderId="0" xfId="0" applyFont="1" applyFill="1" applyProtection="1"/>
    <xf numFmtId="0" fontId="119" fillId="64" borderId="0" xfId="0" applyFont="1" applyFill="1" applyAlignment="1" applyProtection="1">
      <alignment vertical="center"/>
    </xf>
    <xf numFmtId="0" fontId="123" fillId="64" borderId="0" xfId="0" applyFont="1" applyFill="1" applyAlignment="1" applyProtection="1">
      <alignment vertical="center"/>
    </xf>
    <xf numFmtId="0" fontId="120" fillId="61" borderId="0" xfId="0" applyFont="1" applyFill="1" applyProtection="1"/>
    <xf numFmtId="0" fontId="119" fillId="61" borderId="0" xfId="0" applyFont="1" applyFill="1" applyAlignment="1" applyProtection="1">
      <alignment vertical="center"/>
    </xf>
    <xf numFmtId="0" fontId="140" fillId="64" borderId="0" xfId="0" applyFont="1" applyFill="1" applyAlignment="1" applyProtection="1">
      <alignment horizontal="left" vertical="top"/>
    </xf>
    <xf numFmtId="0" fontId="138" fillId="64" borderId="0" xfId="0" applyFont="1" applyFill="1" applyAlignment="1" applyProtection="1">
      <alignment horizontal="left" vertical="top"/>
    </xf>
    <xf numFmtId="0" fontId="124" fillId="64" borderId="0" xfId="0" applyFont="1" applyFill="1" applyAlignment="1" applyProtection="1">
      <alignment horizontal="center"/>
    </xf>
    <xf numFmtId="0" fontId="123" fillId="63" borderId="0" xfId="0" applyFont="1" applyFill="1" applyProtection="1"/>
    <xf numFmtId="0" fontId="125" fillId="63" borderId="0" xfId="0" applyFont="1" applyFill="1" applyAlignment="1" applyProtection="1">
      <alignment horizontal="center" vertical="center"/>
    </xf>
    <xf numFmtId="0" fontId="125" fillId="64" borderId="0" xfId="32987" applyFont="1" applyFill="1" applyAlignment="1" applyProtection="1">
      <alignment vertical="center"/>
    </xf>
    <xf numFmtId="14" fontId="125" fillId="65" borderId="30" xfId="32987" applyNumberFormat="1" applyFont="1" applyFill="1" applyBorder="1" applyProtection="1"/>
    <xf numFmtId="14" fontId="125" fillId="64" borderId="0" xfId="32987" applyNumberFormat="1" applyFont="1" applyFill="1" applyProtection="1"/>
    <xf numFmtId="0" fontId="125" fillId="63" borderId="0" xfId="32987" applyFont="1" applyFill="1" applyAlignment="1" applyProtection="1">
      <alignment vertical="center"/>
    </xf>
    <xf numFmtId="179" fontId="125" fillId="63" borderId="0" xfId="32987" quotePrefix="1" applyNumberFormat="1" applyFont="1" applyFill="1" applyAlignment="1" applyProtection="1">
      <alignment horizontal="center" vertical="center"/>
    </xf>
    <xf numFmtId="0" fontId="128" fillId="63" borderId="0" xfId="0" applyFont="1" applyFill="1" applyAlignment="1" applyProtection="1">
      <alignment vertical="center"/>
    </xf>
    <xf numFmtId="178" fontId="125" fillId="63" borderId="0" xfId="0" applyNumberFormat="1" applyFont="1" applyFill="1" applyAlignment="1" applyProtection="1">
      <alignment horizontal="center" vertical="center"/>
    </xf>
    <xf numFmtId="179" fontId="125" fillId="63" borderId="0" xfId="0" applyNumberFormat="1" applyFont="1" applyFill="1" applyAlignment="1" applyProtection="1">
      <alignment horizontal="center" vertical="center"/>
    </xf>
    <xf numFmtId="178" fontId="102" fillId="61" borderId="0" xfId="32987" quotePrefix="1" applyNumberFormat="1" applyFont="1" applyFill="1" applyAlignment="1" applyProtection="1">
      <alignment horizontal="right"/>
    </xf>
    <xf numFmtId="179" fontId="125" fillId="63" borderId="0" xfId="32987" applyNumberFormat="1" applyFont="1" applyFill="1" applyAlignment="1" applyProtection="1">
      <alignment horizontal="center" vertical="center"/>
    </xf>
    <xf numFmtId="3" fontId="125" fillId="63" borderId="30" xfId="32987" quotePrefix="1" applyNumberFormat="1" applyFont="1" applyFill="1" applyBorder="1" applyAlignment="1" applyProtection="1">
      <alignment vertical="center"/>
    </xf>
    <xf numFmtId="3" fontId="126" fillId="64" borderId="30" xfId="32987" applyNumberFormat="1" applyFont="1" applyFill="1" applyBorder="1" applyProtection="1"/>
    <xf numFmtId="3" fontId="126" fillId="64" borderId="0" xfId="32987" applyNumberFormat="1" applyFont="1" applyFill="1" applyProtection="1"/>
    <xf numFmtId="0" fontId="125" fillId="63" borderId="25" xfId="0" applyFont="1" applyFill="1" applyBorder="1" applyAlignment="1" applyProtection="1">
      <alignment vertical="center"/>
    </xf>
    <xf numFmtId="179" fontId="125" fillId="63" borderId="25" xfId="32987" quotePrefix="1" applyNumberFormat="1" applyFont="1" applyFill="1" applyBorder="1" applyAlignment="1" applyProtection="1">
      <alignment horizontal="center" vertical="center"/>
    </xf>
    <xf numFmtId="0" fontId="125" fillId="63" borderId="26" xfId="0" applyFont="1" applyFill="1" applyBorder="1" applyAlignment="1" applyProtection="1">
      <alignment vertical="center"/>
    </xf>
    <xf numFmtId="178" fontId="125" fillId="63" borderId="26" xfId="0" applyNumberFormat="1" applyFont="1" applyFill="1" applyBorder="1" applyAlignment="1" applyProtection="1">
      <alignment horizontal="center" vertical="center"/>
    </xf>
    <xf numFmtId="179" fontId="125" fillId="63" borderId="26" xfId="32987" applyNumberFormat="1" applyFont="1" applyFill="1" applyBorder="1" applyAlignment="1" applyProtection="1">
      <alignment horizontal="center" vertical="center"/>
    </xf>
    <xf numFmtId="9" fontId="113" fillId="61" borderId="0" xfId="0" quotePrefix="1" applyNumberFormat="1" applyFont="1" applyFill="1" applyProtection="1"/>
    <xf numFmtId="0" fontId="40" fillId="61" borderId="0" xfId="0" applyFont="1" applyFill="1" applyAlignment="1" applyProtection="1">
      <alignment vertical="top"/>
    </xf>
    <xf numFmtId="0" fontId="123" fillId="63" borderId="37" xfId="0" quotePrefix="1" applyFont="1" applyFill="1" applyBorder="1" applyAlignment="1" applyProtection="1">
      <alignment vertical="center"/>
    </xf>
    <xf numFmtId="0" fontId="125" fillId="63" borderId="28" xfId="0" applyFont="1" applyFill="1" applyBorder="1" applyAlignment="1" applyProtection="1">
      <alignment vertical="center"/>
    </xf>
    <xf numFmtId="178" fontId="125" fillId="63" borderId="28" xfId="0" applyNumberFormat="1" applyFont="1" applyFill="1" applyBorder="1" applyAlignment="1" applyProtection="1">
      <alignment horizontal="center" vertical="center"/>
    </xf>
    <xf numFmtId="179" fontId="125" fillId="63" borderId="28" xfId="32987" applyNumberFormat="1" applyFont="1" applyFill="1" applyBorder="1" applyAlignment="1" applyProtection="1">
      <alignment horizontal="center" vertical="center"/>
    </xf>
    <xf numFmtId="9" fontId="114" fillId="61" borderId="0" xfId="0" quotePrefix="1" applyNumberFormat="1" applyFont="1" applyFill="1" applyAlignment="1" applyProtection="1">
      <alignment horizontal="right" vertical="center" textRotation="180"/>
    </xf>
    <xf numFmtId="9" fontId="114" fillId="61" borderId="0" xfId="0" quotePrefix="1" applyNumberFormat="1" applyFont="1" applyFill="1" applyAlignment="1" applyProtection="1">
      <alignment horizontal="right" vertical="center" textRotation="180"/>
    </xf>
    <xf numFmtId="179" fontId="126" fillId="64" borderId="0" xfId="32987" applyNumberFormat="1" applyFont="1" applyFill="1" applyProtection="1"/>
    <xf numFmtId="0" fontId="123" fillId="63" borderId="0" xfId="0" quotePrefix="1" applyFont="1" applyFill="1" applyAlignment="1" applyProtection="1">
      <alignment vertical="center"/>
    </xf>
    <xf numFmtId="0" fontId="121" fillId="63" borderId="0" xfId="0" applyFont="1" applyFill="1" applyProtection="1"/>
    <xf numFmtId="0" fontId="137" fillId="64" borderId="0" xfId="0" applyFont="1" applyFill="1" applyAlignment="1" applyProtection="1">
      <alignment horizontal="left" vertical="center" wrapText="1"/>
    </xf>
    <xf numFmtId="0" fontId="128" fillId="61" borderId="0" xfId="0" applyFont="1" applyFill="1" applyAlignment="1" applyProtection="1">
      <alignment vertical="center"/>
    </xf>
    <xf numFmtId="0" fontId="125" fillId="64" borderId="0" xfId="0" applyFont="1" applyFill="1" applyAlignment="1" applyProtection="1">
      <alignment vertical="top"/>
    </xf>
    <xf numFmtId="0" fontId="125" fillId="63" borderId="0" xfId="0" applyFont="1" applyFill="1" applyAlignment="1" applyProtection="1">
      <alignment vertical="top"/>
    </xf>
    <xf numFmtId="0" fontId="121" fillId="61" borderId="0" xfId="0" applyFont="1" applyFill="1" applyProtection="1"/>
    <xf numFmtId="0" fontId="123" fillId="61" borderId="0" xfId="0" applyFont="1" applyFill="1" applyProtection="1"/>
    <xf numFmtId="0" fontId="125" fillId="64" borderId="0" xfId="0" applyFont="1" applyFill="1" applyAlignment="1" applyProtection="1">
      <alignment vertical="center"/>
    </xf>
    <xf numFmtId="179" fontId="127" fillId="65" borderId="30" xfId="32987" applyNumberFormat="1" applyFont="1" applyFill="1" applyBorder="1" applyAlignment="1" applyProtection="1">
      <alignment vertical="center"/>
    </xf>
    <xf numFmtId="0" fontId="123" fillId="61" borderId="0" xfId="32987" applyFont="1" applyFill="1" applyProtection="1"/>
    <xf numFmtId="0" fontId="146" fillId="64" borderId="0" xfId="0" quotePrefix="1" applyFont="1" applyFill="1" applyAlignment="1" applyProtection="1">
      <alignment vertical="center" wrapText="1"/>
    </xf>
    <xf numFmtId="0" fontId="123" fillId="64" borderId="0" xfId="0" quotePrefix="1" applyFont="1" applyFill="1" applyAlignment="1" applyProtection="1">
      <alignment vertical="center" wrapText="1"/>
    </xf>
    <xf numFmtId="0" fontId="90" fillId="61" borderId="0" xfId="0" applyFont="1" applyFill="1" applyAlignment="1" applyProtection="1">
      <alignment horizontal="left" vertical="center" wrapText="1"/>
    </xf>
    <xf numFmtId="0" fontId="123" fillId="64" borderId="0" xfId="0" quotePrefix="1" applyFont="1" applyFill="1" applyAlignment="1" applyProtection="1">
      <alignment horizontal="left" vertical="top" wrapText="1"/>
    </xf>
    <xf numFmtId="178" fontId="102" fillId="61" borderId="0" xfId="0" applyNumberFormat="1" applyFont="1" applyFill="1" applyProtection="1"/>
    <xf numFmtId="0" fontId="116" fillId="61" borderId="0" xfId="0" quotePrefix="1" applyFont="1" applyFill="1" applyAlignment="1" applyProtection="1">
      <alignment horizontal="left" vertical="top" wrapText="1"/>
    </xf>
    <xf numFmtId="0" fontId="111" fillId="0" borderId="0" xfId="0" applyFont="1" applyAlignment="1" applyProtection="1">
      <alignment vertical="center"/>
    </xf>
    <xf numFmtId="0" fontId="111" fillId="61" borderId="0" xfId="0" applyFont="1" applyFill="1" applyAlignment="1" applyProtection="1">
      <alignment vertical="center"/>
    </xf>
    <xf numFmtId="0" fontId="102" fillId="61" borderId="0" xfId="0" applyFont="1" applyFill="1" applyAlignment="1" applyProtection="1">
      <alignment vertical="center"/>
    </xf>
    <xf numFmtId="0" fontId="117" fillId="61" borderId="0" xfId="13043" applyFont="1" applyFill="1" applyAlignment="1" applyProtection="1">
      <alignment horizontal="left" vertical="center" wrapText="1"/>
    </xf>
    <xf numFmtId="0" fontId="116" fillId="61" borderId="0" xfId="0" applyFont="1" applyFill="1" applyAlignment="1" applyProtection="1">
      <alignment vertical="center" wrapText="1"/>
    </xf>
    <xf numFmtId="0" fontId="102" fillId="60" borderId="0" xfId="0" applyFont="1" applyFill="1" applyAlignment="1" applyProtection="1">
      <alignment vertical="center"/>
    </xf>
    <xf numFmtId="0" fontId="104" fillId="61" borderId="0" xfId="0" applyFont="1" applyFill="1" applyAlignment="1" applyProtection="1">
      <alignment wrapText="1"/>
    </xf>
    <xf numFmtId="0" fontId="130" fillId="61" borderId="0" xfId="0" applyFont="1" applyFill="1" applyAlignment="1" applyProtection="1">
      <alignment vertical="center"/>
    </xf>
    <xf numFmtId="0" fontId="117" fillId="61" borderId="0" xfId="13043" applyFont="1" applyFill="1" applyAlignment="1" applyProtection="1">
      <alignment vertical="center" wrapText="1"/>
    </xf>
    <xf numFmtId="0" fontId="102" fillId="61" borderId="0" xfId="0" applyFont="1" applyFill="1" applyAlignment="1" applyProtection="1">
      <alignment vertical="top"/>
    </xf>
    <xf numFmtId="0" fontId="90" fillId="61" borderId="0" xfId="13043" applyFont="1" applyFill="1" applyAlignment="1" applyProtection="1">
      <alignment horizontal="left" vertical="top" wrapText="1"/>
    </xf>
    <xf numFmtId="0" fontId="116" fillId="61" borderId="0" xfId="13043" applyFont="1" applyFill="1" applyAlignment="1" applyProtection="1">
      <alignment vertical="center" wrapText="1"/>
    </xf>
    <xf numFmtId="0" fontId="116" fillId="61" borderId="0" xfId="0" applyFont="1" applyFill="1" applyAlignment="1" applyProtection="1">
      <alignment vertical="top" wrapText="1"/>
    </xf>
    <xf numFmtId="0" fontId="116" fillId="61" borderId="0" xfId="13043" applyFont="1" applyFill="1" applyAlignment="1" applyProtection="1">
      <alignment vertical="center" wrapText="1"/>
    </xf>
    <xf numFmtId="0" fontId="102" fillId="61" borderId="0" xfId="0" applyFont="1" applyFill="1" applyAlignment="1" applyProtection="1">
      <alignment vertical="center" wrapText="1"/>
    </xf>
    <xf numFmtId="10" fontId="102" fillId="61" borderId="0" xfId="0" applyNumberFormat="1" applyFont="1" applyFill="1" applyAlignment="1" applyProtection="1">
      <alignment vertical="top"/>
    </xf>
    <xf numFmtId="0" fontId="102" fillId="60" borderId="0" xfId="0" applyFont="1" applyFill="1" applyAlignment="1" applyProtection="1">
      <alignment vertical="top"/>
    </xf>
    <xf numFmtId="0" fontId="116" fillId="61" borderId="0" xfId="13043" applyFont="1" applyFill="1" applyAlignment="1" applyProtection="1">
      <alignment horizontal="left" vertical="center" wrapText="1"/>
    </xf>
    <xf numFmtId="0" fontId="147" fillId="61" borderId="0" xfId="13043" applyFont="1" applyFill="1" applyAlignment="1" applyProtection="1">
      <alignment horizontal="left" vertical="center" wrapText="1"/>
    </xf>
    <xf numFmtId="0" fontId="116" fillId="61" borderId="0" xfId="13043" applyFont="1" applyFill="1" applyAlignment="1" applyProtection="1">
      <alignment horizontal="left" vertical="center" wrapText="1"/>
    </xf>
    <xf numFmtId="0" fontId="117" fillId="61" borderId="0" xfId="13043" applyFont="1" applyFill="1" applyAlignment="1" applyProtection="1">
      <alignment vertical="center" wrapText="1"/>
    </xf>
    <xf numFmtId="10" fontId="102" fillId="61" borderId="0" xfId="0" applyNumberFormat="1" applyFont="1" applyFill="1" applyProtection="1"/>
    <xf numFmtId="0" fontId="117" fillId="61" borderId="0" xfId="13043" applyFont="1" applyFill="1" applyAlignment="1" applyProtection="1">
      <alignment horizontal="left" vertical="center" wrapText="1"/>
    </xf>
    <xf numFmtId="0" fontId="102" fillId="61" borderId="0" xfId="0" applyFont="1" applyFill="1" applyAlignment="1" applyProtection="1">
      <alignment horizontal="left" vertical="center" wrapText="1"/>
    </xf>
    <xf numFmtId="0" fontId="100" fillId="61" borderId="0" xfId="0" applyFont="1" applyFill="1" applyProtection="1"/>
    <xf numFmtId="0" fontId="101" fillId="61" borderId="0" xfId="0" applyFont="1" applyFill="1" applyProtection="1"/>
    <xf numFmtId="10" fontId="100" fillId="61" borderId="0" xfId="0" applyNumberFormat="1" applyFont="1" applyFill="1" applyProtection="1"/>
    <xf numFmtId="0" fontId="100" fillId="60" borderId="0" xfId="0" applyFont="1" applyFill="1" applyProtection="1"/>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xfId="33003" builtinId="5"/>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24">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s>
  <tableStyles count="0" defaultTableStyle="TableStyleMedium2" defaultPivotStyle="PivotStyleLight16"/>
  <colors>
    <mruColors>
      <color rgb="FFF6E5DD"/>
      <color rgb="FF0051FF"/>
      <color rgb="FFF2F2F2"/>
      <color rgb="FFF24E49"/>
      <color rgb="FFD1F2FF"/>
      <color rgb="FFA1D0F9"/>
      <color rgb="FFF0F4F7"/>
      <color rgb="FF1C355E"/>
      <color rgb="FF466BB4"/>
      <color rgb="FFAE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16384</xdr:col>
      <xdr:colOff>207932</xdr:colOff>
      <xdr:row>12</xdr:row>
      <xdr:rowOff>12596</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945100" y="2838450"/>
          <a:ext cx="809625"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733425</xdr:colOff>
      <xdr:row>1</xdr:row>
      <xdr:rowOff>438150</xdr:rowOff>
    </xdr:to>
    <xdr:pic>
      <xdr:nvPicPr>
        <xdr:cNvPr id="3" name="Picture 2">
          <a:extLst>
            <a:ext uri="{FF2B5EF4-FFF2-40B4-BE49-F238E27FC236}">
              <a16:creationId xmlns:a16="http://schemas.microsoft.com/office/drawing/2014/main" id="{383A34E0-12F3-425E-92EF-208F40DE270C}"/>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4668500" y="247650"/>
          <a:ext cx="18859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8</xdr:row>
      <xdr:rowOff>19050</xdr:rowOff>
    </xdr:from>
    <xdr:to>
      <xdr:col>15</xdr:col>
      <xdr:colOff>207932</xdr:colOff>
      <xdr:row>12</xdr:row>
      <xdr:rowOff>0</xdr:rowOff>
    </xdr:to>
    <xdr:sp macro="" textlink="">
      <xdr:nvSpPr>
        <xdr:cNvPr id="2" name="AutoShape 17">
          <a:extLst>
            <a:ext uri="{FF2B5EF4-FFF2-40B4-BE49-F238E27FC236}">
              <a16:creationId xmlns:a16="http://schemas.microsoft.com/office/drawing/2014/main" id="{C64982EF-E16C-4024-8D3E-8FFD87898C46}"/>
            </a:ext>
          </a:extLst>
        </xdr:cNvPr>
        <xdr:cNvSpPr>
          <a:spLocks noChangeAspect="1" noChangeArrowheads="1"/>
        </xdr:cNvSpPr>
      </xdr:nvSpPr>
      <xdr:spPr bwMode="auto">
        <a:xfrm>
          <a:off x="18478500" y="2828925"/>
          <a:ext cx="836582"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730250</xdr:colOff>
      <xdr:row>1</xdr:row>
      <xdr:rowOff>438150</xdr:rowOff>
    </xdr:to>
    <xdr:pic>
      <xdr:nvPicPr>
        <xdr:cNvPr id="3" name="Picture 2">
          <a:extLst>
            <a:ext uri="{FF2B5EF4-FFF2-40B4-BE49-F238E27FC236}">
              <a16:creationId xmlns:a16="http://schemas.microsoft.com/office/drawing/2014/main" id="{3681139B-E1D4-436C-8DBE-C9EDA51B588B}"/>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6059150" y="247650"/>
          <a:ext cx="2076450"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9</xdr:row>
      <xdr:rowOff>19050</xdr:rowOff>
    </xdr:from>
    <xdr:to>
      <xdr:col>16384</xdr:col>
      <xdr:colOff>207932</xdr:colOff>
      <xdr:row>13</xdr:row>
      <xdr:rowOff>12596</xdr:rowOff>
    </xdr:to>
    <xdr:sp macro="" textlink="">
      <xdr:nvSpPr>
        <xdr:cNvPr id="2" name="AutoShape 17">
          <a:extLst>
            <a:ext uri="{FF2B5EF4-FFF2-40B4-BE49-F238E27FC236}">
              <a16:creationId xmlns:a16="http://schemas.microsoft.com/office/drawing/2014/main" id="{BCC655FA-8530-45DC-AEA1-42A807EA12EF}"/>
            </a:ext>
          </a:extLst>
        </xdr:cNvPr>
        <xdr:cNvSpPr>
          <a:spLocks noChangeAspect="1" noChangeArrowheads="1"/>
        </xdr:cNvSpPr>
      </xdr:nvSpPr>
      <xdr:spPr bwMode="auto">
        <a:xfrm>
          <a:off x="19069050" y="2828925"/>
          <a:ext cx="836582" cy="15143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733425</xdr:colOff>
      <xdr:row>2</xdr:row>
      <xdr:rowOff>152400</xdr:rowOff>
    </xdr:to>
    <xdr:pic>
      <xdr:nvPicPr>
        <xdr:cNvPr id="3" name="Picture 2">
          <a:extLst>
            <a:ext uri="{FF2B5EF4-FFF2-40B4-BE49-F238E27FC236}">
              <a16:creationId xmlns:a16="http://schemas.microsoft.com/office/drawing/2014/main" id="{15679ADC-35C5-48F2-B053-7CED94819636}"/>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6640175" y="247650"/>
          <a:ext cx="2082800"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159456</xdr:colOff>
      <xdr:row>1</xdr:row>
      <xdr:rowOff>102306</xdr:rowOff>
    </xdr:from>
    <xdr:to>
      <xdr:col>23</xdr:col>
      <xdr:colOff>124531</xdr:colOff>
      <xdr:row>6</xdr:row>
      <xdr:rowOff>45822</xdr:rowOff>
    </xdr:to>
    <xdr:pic>
      <xdr:nvPicPr>
        <xdr:cNvPr id="2" name="Picture 1" descr="A close-up of a price list&#10;&#10;Description automatically generated">
          <a:extLst>
            <a:ext uri="{FF2B5EF4-FFF2-40B4-BE49-F238E27FC236}">
              <a16:creationId xmlns:a16="http://schemas.microsoft.com/office/drawing/2014/main" id="{08674452-4D19-49B8-3D9F-C10BE6E88ECA}"/>
            </a:ext>
          </a:extLst>
        </xdr:cNvPr>
        <xdr:cNvPicPr>
          <a:picLocks noChangeAspect="1"/>
        </xdr:cNvPicPr>
      </xdr:nvPicPr>
      <xdr:blipFill>
        <a:blip xmlns:r="http://schemas.openxmlformats.org/officeDocument/2006/relationships" r:embed="rId1"/>
        <a:stretch>
          <a:fillRect/>
        </a:stretch>
      </xdr:blipFill>
      <xdr:spPr>
        <a:xfrm>
          <a:off x="13580691" y="282615"/>
          <a:ext cx="4860101" cy="848234"/>
        </a:xfrm>
        <a:prstGeom prst="rect">
          <a:avLst/>
        </a:prstGeom>
      </xdr:spPr>
    </xdr:pic>
    <xdr:clientData/>
  </xdr:twoCellAnchor>
  <xdr:twoCellAnchor editAs="oneCell">
    <xdr:from>
      <xdr:col>15</xdr:col>
      <xdr:colOff>159456</xdr:colOff>
      <xdr:row>1</xdr:row>
      <xdr:rowOff>102306</xdr:rowOff>
    </xdr:from>
    <xdr:to>
      <xdr:col>23</xdr:col>
      <xdr:colOff>121356</xdr:colOff>
      <xdr:row>6</xdr:row>
      <xdr:rowOff>48997</xdr:rowOff>
    </xdr:to>
    <xdr:pic>
      <xdr:nvPicPr>
        <xdr:cNvPr id="3" name="Picture 2" descr="A close-up of a price list&#10;&#10;Description automatically generated">
          <a:extLst>
            <a:ext uri="{FF2B5EF4-FFF2-40B4-BE49-F238E27FC236}">
              <a16:creationId xmlns:a16="http://schemas.microsoft.com/office/drawing/2014/main" id="{9DF9C479-F66B-497F-9598-017C1082B664}"/>
            </a:ext>
          </a:extLst>
        </xdr:cNvPr>
        <xdr:cNvPicPr>
          <a:picLocks noChangeAspect="1"/>
        </xdr:cNvPicPr>
      </xdr:nvPicPr>
      <xdr:blipFill>
        <a:blip xmlns:r="http://schemas.openxmlformats.org/officeDocument/2006/relationships" r:embed="rId1"/>
        <a:stretch>
          <a:fillRect/>
        </a:stretch>
      </xdr:blipFill>
      <xdr:spPr>
        <a:xfrm>
          <a:off x="13557956" y="286456"/>
          <a:ext cx="4841875" cy="864266"/>
        </a:xfrm>
        <a:prstGeom prst="rect">
          <a:avLst/>
        </a:prstGeom>
      </xdr:spPr>
    </xdr:pic>
    <xdr:clientData/>
  </xdr:twoCellAnchor>
  <xdr:twoCellAnchor editAs="oneCell">
    <xdr:from>
      <xdr:col>15</xdr:col>
      <xdr:colOff>159456</xdr:colOff>
      <xdr:row>1</xdr:row>
      <xdr:rowOff>102306</xdr:rowOff>
    </xdr:from>
    <xdr:to>
      <xdr:col>23</xdr:col>
      <xdr:colOff>121356</xdr:colOff>
      <xdr:row>6</xdr:row>
      <xdr:rowOff>48997</xdr:rowOff>
    </xdr:to>
    <xdr:pic>
      <xdr:nvPicPr>
        <xdr:cNvPr id="4" name="Picture 3" descr="A close-up of a price list&#10;&#10;Description automatically generated">
          <a:extLst>
            <a:ext uri="{FF2B5EF4-FFF2-40B4-BE49-F238E27FC236}">
              <a16:creationId xmlns:a16="http://schemas.microsoft.com/office/drawing/2014/main" id="{CFE4691B-5D6D-41A5-B150-9659544347F9}"/>
            </a:ext>
          </a:extLst>
        </xdr:cNvPr>
        <xdr:cNvPicPr>
          <a:picLocks noChangeAspect="1"/>
        </xdr:cNvPicPr>
      </xdr:nvPicPr>
      <xdr:blipFill>
        <a:blip xmlns:r="http://schemas.openxmlformats.org/officeDocument/2006/relationships" r:embed="rId1"/>
        <a:stretch>
          <a:fillRect/>
        </a:stretch>
      </xdr:blipFill>
      <xdr:spPr>
        <a:xfrm>
          <a:off x="13557956" y="286456"/>
          <a:ext cx="4841875" cy="864266"/>
        </a:xfrm>
        <a:prstGeom prst="rect">
          <a:avLst/>
        </a:prstGeom>
      </xdr:spPr>
    </xdr:pic>
    <xdr:clientData/>
  </xdr:twoCellAnchor>
</xdr:wsDr>
</file>

<file path=xl/theme/theme1.xml><?xml version="1.0" encoding="utf-8"?>
<a:theme xmlns:a="http://schemas.openxmlformats.org/drawingml/2006/main" name="Office Theme">
  <a:themeElements>
    <a:clrScheme name="NEXUS">
      <a:dk1>
        <a:srgbClr val="333333"/>
      </a:dk1>
      <a:lt1>
        <a:sysClr val="window" lastClr="FFFFFF"/>
      </a:lt1>
      <a:dk2>
        <a:srgbClr val="1F497D"/>
      </a:dk2>
      <a:lt2>
        <a:srgbClr val="EEECE1"/>
      </a:lt2>
      <a:accent1>
        <a:srgbClr val="0051FF"/>
      </a:accent1>
      <a:accent2>
        <a:srgbClr val="F24E49"/>
      </a:accent2>
      <a:accent3>
        <a:srgbClr val="1C355E"/>
      </a:accent3>
      <a:accent4>
        <a:srgbClr val="D1F2FF"/>
      </a:accent4>
      <a:accent5>
        <a:srgbClr val="A1D0F9"/>
      </a:accent5>
      <a:accent6>
        <a:srgbClr val="EECBBC"/>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B63"/>
  <sheetViews>
    <sheetView showGridLines="0" zoomScale="80" zoomScaleNormal="80" workbookViewId="0">
      <selection activeCell="C26" sqref="C26"/>
    </sheetView>
  </sheetViews>
  <sheetFormatPr defaultColWidth="0" defaultRowHeight="16.5" zeroHeight="1"/>
  <cols>
    <col min="1" max="1" width="6.54296875" style="14" customWidth="1"/>
    <col min="2" max="2" width="4" style="14" customWidth="1"/>
    <col min="3" max="3" width="64.1796875" style="15" customWidth="1"/>
    <col min="4" max="4" width="40.54296875" style="15" customWidth="1"/>
    <col min="5" max="5" width="1.54296875" style="15" customWidth="1"/>
    <col min="6" max="6" width="4.1796875" style="15" customWidth="1"/>
    <col min="7" max="7" width="3.26953125" style="15" customWidth="1"/>
    <col min="8" max="8" width="49.453125" style="15" customWidth="1"/>
    <col min="9" max="9" width="20.81640625" style="15" customWidth="1"/>
    <col min="10" max="10" width="4" style="15" customWidth="1"/>
    <col min="11" max="11" width="43.453125" style="15" customWidth="1"/>
    <col min="12" max="13" width="15.453125" style="14" customWidth="1"/>
    <col min="14" max="15" width="4.453125" style="14" customWidth="1"/>
    <col min="16" max="19" width="4.453125" style="14" hidden="1" customWidth="1"/>
    <col min="20" max="20" width="28.54296875" style="14" hidden="1" customWidth="1"/>
    <col min="21" max="21" width="16.26953125" style="14" hidden="1" customWidth="1"/>
    <col min="22" max="22" width="9.453125" style="14" hidden="1" customWidth="1"/>
    <col min="23" max="23" width="42.1796875" style="14" hidden="1" customWidth="1"/>
    <col min="24" max="24" width="16.54296875" style="16" hidden="1" customWidth="1"/>
    <col min="25" max="26" width="4.453125" style="14" hidden="1" customWidth="1"/>
    <col min="27" max="27" width="12.1796875" style="14" hidden="1" customWidth="1"/>
    <col min="28" max="28" width="6.453125" style="14" hidden="1" customWidth="1"/>
    <col min="29" max="29" width="10.7265625" style="14" hidden="1" customWidth="1"/>
    <col min="30" max="30" width="14.7265625" style="14" hidden="1" customWidth="1"/>
    <col min="31" max="31" width="11.81640625" style="14" hidden="1" customWidth="1"/>
    <col min="32" max="32" width="4.453125" style="14" hidden="1" customWidth="1"/>
    <col min="33" max="33" width="14.7265625" style="14" hidden="1" customWidth="1"/>
    <col min="34" max="34" width="10.26953125" style="14" hidden="1" customWidth="1"/>
    <col min="35" max="65" width="4.453125" style="14" hidden="1" customWidth="1"/>
    <col min="66" max="418" width="0" style="14" hidden="1" customWidth="1"/>
    <col min="419" max="16384" width="4.453125" style="17" hidden="1"/>
  </cols>
  <sheetData>
    <row r="1" spans="1:418" s="18" customFormat="1" ht="37.5" customHeight="1">
      <c r="B1" s="19"/>
      <c r="C1" s="58" t="str">
        <f>Variables!B5</f>
        <v>Qantas Group Super Plan</v>
      </c>
      <c r="D1" s="20"/>
      <c r="E1" s="20"/>
      <c r="F1" s="20"/>
      <c r="G1" s="20"/>
      <c r="I1" s="20"/>
      <c r="J1" s="20"/>
      <c r="K1" s="20"/>
    </row>
    <row r="2" spans="1:418" s="18" customFormat="1" ht="37.5" customHeight="1">
      <c r="C2" s="22" t="str">
        <f>CONCATENATE("Insurance Calculator for ",Variables!B6)</f>
        <v>Insurance Calculator for Qantas Group employees</v>
      </c>
      <c r="D2" s="189"/>
      <c r="E2" s="20"/>
      <c r="F2" s="20"/>
      <c r="G2" s="20"/>
      <c r="J2" s="20"/>
      <c r="K2" s="23" t="s">
        <v>0</v>
      </c>
    </row>
    <row r="3" spans="1:418" s="18" customFormat="1" ht="14">
      <c r="C3" s="24"/>
      <c r="D3" s="20"/>
      <c r="E3" s="20"/>
      <c r="F3" s="20"/>
      <c r="G3" s="20"/>
      <c r="H3" s="20"/>
      <c r="I3" s="20"/>
      <c r="J3" s="20"/>
      <c r="K3" s="20"/>
    </row>
    <row r="4" spans="1:418" s="26" customFormat="1" ht="12" customHeight="1">
      <c r="A4" s="18"/>
      <c r="B4" s="62"/>
      <c r="C4" s="63"/>
      <c r="D4" s="64"/>
      <c r="E4" s="64"/>
      <c r="F4" s="64"/>
      <c r="G4" s="20"/>
      <c r="H4" s="25"/>
      <c r="I4" s="20"/>
      <c r="J4" s="20"/>
      <c r="K4" s="25"/>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row>
    <row r="5" spans="1:418" s="26" customFormat="1" ht="30" customHeight="1">
      <c r="A5" s="18"/>
      <c r="B5" s="62"/>
      <c r="C5" s="61" t="s">
        <v>1</v>
      </c>
      <c r="D5" s="65"/>
      <c r="E5" s="64"/>
      <c r="F5" s="64"/>
      <c r="G5" s="60"/>
      <c r="H5" s="59" t="s">
        <v>2</v>
      </c>
      <c r="I5" s="60"/>
      <c r="J5" s="60"/>
      <c r="K5" s="59" t="s">
        <v>3</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row>
    <row r="6" spans="1:418" s="26" customFormat="1" ht="30" customHeight="1" thickBot="1">
      <c r="A6" s="18"/>
      <c r="B6" s="62"/>
      <c r="C6" s="201" t="s">
        <v>4</v>
      </c>
      <c r="D6" s="202"/>
      <c r="E6" s="66"/>
      <c r="F6" s="66"/>
      <c r="G6" s="74"/>
      <c r="H6" s="74"/>
      <c r="I6" s="74"/>
      <c r="J6" s="74"/>
      <c r="K6" s="74"/>
      <c r="L6" s="75" t="s">
        <v>5</v>
      </c>
      <c r="M6" s="75" t="s">
        <v>6</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row>
    <row r="7" spans="1:418" s="26" customFormat="1" ht="30" customHeight="1" thickBot="1">
      <c r="A7" s="18"/>
      <c r="B7" s="62"/>
      <c r="C7" s="67" t="s">
        <v>7</v>
      </c>
      <c r="D7" s="111">
        <v>45748</v>
      </c>
      <c r="E7" s="112"/>
      <c r="F7" s="68"/>
      <c r="G7" s="74"/>
      <c r="H7" s="80" t="s">
        <v>8</v>
      </c>
      <c r="I7" s="81">
        <f>IF(OR(D9&lt;16,$D$9&gt;(Variables!B28-1)),0,MIN(Variables!B33*$D$11,Variables!B13))</f>
        <v>300000</v>
      </c>
      <c r="J7" s="76"/>
      <c r="K7" s="80" t="s">
        <v>9</v>
      </c>
      <c r="L7" s="82">
        <f>M7/52</f>
        <v>11.365384615384615</v>
      </c>
      <c r="M7" s="191">
        <f>IF(I7=0,0,VLOOKUP($D$9,'D&amp;TPD-Rates'!B:R,14+IF($D$10="Female",1,0)))*I7/10000</f>
        <v>591</v>
      </c>
      <c r="N7" s="30"/>
      <c r="O7" s="30"/>
      <c r="P7" s="30"/>
      <c r="Q7" s="30"/>
      <c r="R7" s="30"/>
      <c r="S7" s="30"/>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row>
    <row r="8" spans="1:418" s="26" customFormat="1" ht="30" customHeight="1" thickBot="1">
      <c r="A8" s="18"/>
      <c r="B8" s="62"/>
      <c r="C8" s="67" t="s">
        <v>11</v>
      </c>
      <c r="D8" s="111">
        <v>25935</v>
      </c>
      <c r="E8" s="112"/>
      <c r="F8" s="68"/>
      <c r="G8" s="74"/>
      <c r="H8" s="93" t="s">
        <v>12</v>
      </c>
      <c r="I8" s="95">
        <f>IF(OR(D9&lt;16,$D$9&gt;(Variables!B29-1)),0,MIN(Variables!B34*$D$11,Variables!B13))</f>
        <v>300000</v>
      </c>
      <c r="J8" s="76"/>
      <c r="K8" s="93" t="s">
        <v>13</v>
      </c>
      <c r="L8" s="98">
        <f>M8/52</f>
        <v>27.692307692307693</v>
      </c>
      <c r="M8" s="192">
        <f>IF(I8=0,0,VLOOKUP($D$9,'D&amp;TPD-Rates'!B:R,16+IF($D$10="Female",1,0)))*I8/10000</f>
        <v>1440</v>
      </c>
      <c r="N8" s="30"/>
      <c r="O8" s="30"/>
      <c r="P8" s="30"/>
      <c r="Q8" s="30"/>
      <c r="R8" s="30"/>
      <c r="S8" s="30"/>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row>
    <row r="9" spans="1:418" s="26" customFormat="1" ht="30" customHeight="1" thickBot="1">
      <c r="A9" s="18"/>
      <c r="B9" s="62"/>
      <c r="C9" s="67" t="str">
        <f>IF(D7=Variables!G15,"Age (as at 1 October 2024)","Age")</f>
        <v>Age</v>
      </c>
      <c r="D9" s="180">
        <f>IF(OR(D7&lt;Variables!G15,D7="",D8=""),"",IF(D7=Variables!G15,DATEDIF(D8,Variables!G16,"y"),DATEDIF(D8,D7,"y")))</f>
        <v>54</v>
      </c>
      <c r="E9" s="114"/>
      <c r="F9" s="69"/>
      <c r="G9" s="74"/>
      <c r="H9" s="96" t="s">
        <v>76</v>
      </c>
      <c r="I9" s="97">
        <f>IF(OR(D12="casual employee",D12=""),0,IF(AND(D9&gt;15,D9&lt;65),MIN((Variables!E19*D11),Variables!B24),0))</f>
        <v>75000</v>
      </c>
      <c r="J9" s="76"/>
      <c r="K9" s="80" t="s">
        <v>77</v>
      </c>
      <c r="L9" s="82">
        <f>M9/52</f>
        <v>14.408653846153847</v>
      </c>
      <c r="M9" s="81">
        <f>IF(I9=0,0,VLOOKUP($D$9,'IP-rates'!B:J,8+IF($D$10="Female",1,0), FALSE)*I9/1000)</f>
        <v>749.25</v>
      </c>
      <c r="N9" s="34"/>
      <c r="O9" s="34"/>
      <c r="P9" s="34"/>
      <c r="Q9" s="34"/>
      <c r="R9" s="34"/>
      <c r="S9" s="34"/>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row>
    <row r="10" spans="1:418" s="26" customFormat="1" ht="30" customHeight="1" thickBot="1">
      <c r="A10" s="18"/>
      <c r="B10" s="62"/>
      <c r="C10" s="67" t="s">
        <v>18</v>
      </c>
      <c r="D10" s="115" t="s">
        <v>22</v>
      </c>
      <c r="E10" s="112"/>
      <c r="F10" s="69"/>
      <c r="G10" s="74"/>
      <c r="H10" s="209" t="str">
        <f>IF(OR(Variables!B15&gt;0,Variables!B19&gt;0),CONCATENATE("Your calculated cover has been limited to the Automatic Acceptance Limits,", Variables!D15,Variables!D19,Variables!D20,".")," ")</f>
        <v xml:space="preserve"> </v>
      </c>
      <c r="I10" s="209"/>
      <c r="J10" s="76"/>
      <c r="K10" s="87" t="s">
        <v>20</v>
      </c>
      <c r="L10" s="91">
        <f>M10/52</f>
        <v>53.466346153846153</v>
      </c>
      <c r="M10" s="92">
        <f>M9+M8+M7</f>
        <v>2780.25</v>
      </c>
      <c r="N10" s="197"/>
      <c r="O10" s="36"/>
      <c r="P10" s="36"/>
      <c r="Q10" s="36"/>
      <c r="R10" s="36"/>
      <c r="S10" s="36"/>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row>
    <row r="11" spans="1:418" s="26" customFormat="1" ht="30" customHeight="1" thickBot="1">
      <c r="A11" s="18"/>
      <c r="B11" s="62"/>
      <c r="C11" s="67" t="s">
        <v>121</v>
      </c>
      <c r="D11" s="116">
        <v>100000</v>
      </c>
      <c r="E11" s="112"/>
      <c r="F11" s="70"/>
      <c r="G11" s="74"/>
      <c r="H11" s="210"/>
      <c r="I11" s="210"/>
      <c r="J11" s="76"/>
      <c r="K11" s="74"/>
      <c r="L11" s="77"/>
      <c r="M11" s="77"/>
      <c r="N11" s="197"/>
      <c r="O11" s="36"/>
      <c r="P11" s="36"/>
      <c r="Q11" s="36"/>
      <c r="R11" s="36"/>
      <c r="S11" s="36"/>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row>
    <row r="12" spans="1:418" s="26" customFormat="1" ht="30" customHeight="1" thickBot="1">
      <c r="A12" s="18"/>
      <c r="B12" s="62"/>
      <c r="C12" s="67" t="s">
        <v>151</v>
      </c>
      <c r="D12" s="115" t="s">
        <v>153</v>
      </c>
      <c r="E12" s="112"/>
      <c r="F12" s="70"/>
      <c r="G12" s="74"/>
      <c r="H12" s="80" t="str">
        <f>CONCATENATE("Additional Death Cover", IF(D17&gt;I12, " *",""))</f>
        <v>Additional Death Cover</v>
      </c>
      <c r="I12" s="81">
        <f>IF(OR(D9&lt;15,D9&gt;(Variables!B30-1)),0,IF(D17="",0,MIN(D17,Variables!B20)))</f>
        <v>10000</v>
      </c>
      <c r="J12" s="76"/>
      <c r="K12" s="74"/>
      <c r="L12" s="77"/>
      <c r="M12" s="77"/>
      <c r="N12" s="36"/>
      <c r="O12" s="36"/>
      <c r="P12" s="36"/>
      <c r="Q12" s="36"/>
      <c r="R12" s="36"/>
      <c r="S12" s="36"/>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row>
    <row r="13" spans="1:418" s="26" customFormat="1" ht="35.15" customHeight="1" thickBot="1">
      <c r="A13" s="18"/>
      <c r="B13" s="62"/>
      <c r="C13" s="67" t="s">
        <v>144</v>
      </c>
      <c r="D13" s="115" t="s">
        <v>141</v>
      </c>
      <c r="E13" s="112"/>
      <c r="F13" s="62"/>
      <c r="G13" s="78"/>
      <c r="H13" s="89" t="str">
        <f>CONCATENATE("Additional TPD Cover", IF(D18&gt;I13, " *",""))</f>
        <v>Additional TPD Cover</v>
      </c>
      <c r="I13" s="90">
        <f>IF(OR(D9&lt;15,D9&gt;(Variables!B31-1)),0,IF(D18="",0,MIN(D18,Variables!B21)))</f>
        <v>10000</v>
      </c>
      <c r="J13" s="74"/>
      <c r="K13" s="138" t="s">
        <v>85</v>
      </c>
      <c r="L13" s="82">
        <f>M13/52</f>
        <v>0.57923076923076922</v>
      </c>
      <c r="M13" s="190">
        <f>IF(I12=0,0,VLOOKUP($D$9,'D&amp;TPD-Rates'!B:R,(IF(D16=Variables!E24, 2, IF(D16=Variables!E25, 6, IF(D16=Variables!E26, 10, 0))))+IF($D$10="Female",1,0), FALSE)*I12/10000)</f>
        <v>30.12</v>
      </c>
      <c r="N13" s="39"/>
      <c r="O13" s="39"/>
      <c r="P13" s="39"/>
      <c r="Q13" s="39"/>
      <c r="R13" s="39"/>
      <c r="S13" s="39"/>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row>
    <row r="14" spans="1:418" s="26" customFormat="1" ht="30" customHeight="1">
      <c r="A14" s="18"/>
      <c r="B14" s="62"/>
      <c r="C14" s="196" t="str">
        <f>IF(D13="yes","If you joined Gateway before 1 July 2022, a different multiple of salary scale has been applied."," ")</f>
        <v>If you joined Gateway before 1 July 2022, a different multiple of salary scale has been applied.</v>
      </c>
      <c r="D14" s="62"/>
      <c r="E14" s="64"/>
      <c r="F14" s="69"/>
      <c r="G14" s="74"/>
      <c r="H14" s="141" t="str">
        <f>IF(OR(D17&gt;I12,D18&gt;I13),"* Additional cover limited by maximum cover levels","")</f>
        <v/>
      </c>
      <c r="I14" s="18"/>
      <c r="J14" s="74"/>
      <c r="K14" s="99" t="s">
        <v>28</v>
      </c>
      <c r="L14" s="98">
        <f>M14/52</f>
        <v>1.558846153846154</v>
      </c>
      <c r="M14" s="193">
        <f>IF(I13=0,0,VLOOKUP($D$9,'D&amp;TPD-Rates'!B:R,(IF(D16=Variables!E24, 4, IF(D16=Variables!E25, 8, IF(D16=Variables!E26, 12,  0))))+IF($D$10="Female",1,0), FALSE)*I13/10000)</f>
        <v>81.06</v>
      </c>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row>
    <row r="15" spans="1:418" s="26" customFormat="1" ht="30" customHeight="1" thickBot="1">
      <c r="A15" s="18"/>
      <c r="B15" s="62"/>
      <c r="C15" s="204" t="s">
        <v>84</v>
      </c>
      <c r="D15" s="204"/>
      <c r="E15" s="64"/>
      <c r="F15" s="71"/>
      <c r="G15" s="74"/>
      <c r="H15" s="80" t="s">
        <v>27</v>
      </c>
      <c r="I15" s="86">
        <f>I7+I12</f>
        <v>310000</v>
      </c>
      <c r="J15" s="76"/>
      <c r="K15" s="100" t="s">
        <v>31</v>
      </c>
      <c r="L15" s="101">
        <f>M15/52</f>
        <v>2.1380769230769232</v>
      </c>
      <c r="M15" s="102">
        <f>M14+M13</f>
        <v>111.18</v>
      </c>
      <c r="N15" s="20"/>
      <c r="O15" s="20"/>
      <c r="P15" s="20"/>
      <c r="Q15" s="20"/>
      <c r="R15" s="20"/>
      <c r="S15" s="20"/>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row>
    <row r="16" spans="1:418" s="26" customFormat="1" ht="30" customHeight="1" thickBot="1">
      <c r="A16" s="18"/>
      <c r="B16" s="62"/>
      <c r="C16" s="67" t="s">
        <v>97</v>
      </c>
      <c r="D16" s="152" t="s">
        <v>131</v>
      </c>
      <c r="E16" s="112"/>
      <c r="F16" s="73"/>
      <c r="G16" s="78"/>
      <c r="H16" s="87" t="s">
        <v>30</v>
      </c>
      <c r="I16" s="88">
        <f>I8+I13</f>
        <v>310000</v>
      </c>
      <c r="J16" s="77"/>
      <c r="K16" s="74"/>
      <c r="L16" s="77"/>
      <c r="M16" s="77"/>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row>
    <row r="17" spans="1:418" s="26" customFormat="1" ht="30" customHeight="1" thickBot="1">
      <c r="A17" s="18"/>
      <c r="B17" s="62"/>
      <c r="C17" s="72" t="s">
        <v>19</v>
      </c>
      <c r="D17" s="116">
        <v>10000</v>
      </c>
      <c r="E17" s="117"/>
      <c r="F17" s="73"/>
      <c r="G17" s="78"/>
      <c r="H17" s="18"/>
      <c r="I17" s="18"/>
      <c r="J17" s="84"/>
      <c r="K17" s="80" t="s">
        <v>35</v>
      </c>
      <c r="L17" s="82">
        <f>M17/52</f>
        <v>14.408653846153847</v>
      </c>
      <c r="M17" s="86">
        <f>M9</f>
        <v>749.25</v>
      </c>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row>
    <row r="18" spans="1:418" s="26" customFormat="1" ht="34.5" customHeight="1" thickBot="1">
      <c r="A18" s="18"/>
      <c r="B18" s="73"/>
      <c r="C18" s="72" t="s">
        <v>23</v>
      </c>
      <c r="D18" s="116">
        <v>10000</v>
      </c>
      <c r="E18" s="117"/>
      <c r="F18" s="73"/>
      <c r="G18" s="77"/>
      <c r="H18" s="80" t="s">
        <v>34</v>
      </c>
      <c r="I18" s="85">
        <f>L20</f>
        <v>55.604423076923077</v>
      </c>
      <c r="J18" s="84"/>
      <c r="K18" s="93" t="s">
        <v>37</v>
      </c>
      <c r="L18" s="98">
        <f>M18/52</f>
        <v>11.944615384615386</v>
      </c>
      <c r="M18" s="103">
        <f>M7+M13</f>
        <v>621.12</v>
      </c>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row>
    <row r="19" spans="1:418" s="26" customFormat="1" ht="34.5" customHeight="1" thickBot="1">
      <c r="A19" s="18"/>
      <c r="B19" s="73"/>
      <c r="C19" s="188" t="str">
        <f>IF(D18&gt;D17,"Additional TPD cover cannot be higher than Additional Death cover","")</f>
        <v/>
      </c>
      <c r="D19" s="171"/>
      <c r="E19" s="64"/>
      <c r="F19" s="73"/>
      <c r="G19" s="77"/>
      <c r="H19" s="87" t="s">
        <v>36</v>
      </c>
      <c r="I19" s="167">
        <f>M20</f>
        <v>2891.43</v>
      </c>
      <c r="J19" s="84"/>
      <c r="K19" s="80" t="s">
        <v>38</v>
      </c>
      <c r="L19" s="82">
        <f>M19/52</f>
        <v>29.251153846153844</v>
      </c>
      <c r="M19" s="86">
        <f>M8+M14</f>
        <v>1521.06</v>
      </c>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row>
    <row r="20" spans="1:418" s="26" customFormat="1" ht="30" customHeight="1" thickBot="1">
      <c r="A20" s="18"/>
      <c r="B20" s="171"/>
      <c r="C20" s="211" t="str">
        <f>IF(D18&gt;0,CONCATENATE("From age 61, Additional TPD cover reduced annually by ",Variables!B26,"% of your insured benefit at age 60, until your ",Variables!B31,"th birthday when cover ceases. ", IF(D9&gt;60, CONCATENATE("If your Additional TPD cover commences when you are over the age of 60, the rate of reduction will be greater than ",Variables!B26,"%.", ""),"")),"")</f>
        <v xml:space="preserve">From age 61, Additional TPD cover reduced annually by 20% of your insured benefit at age 60, until your 65th birthday when cover ceases. </v>
      </c>
      <c r="D20" s="211"/>
      <c r="E20" s="171"/>
      <c r="F20" s="171"/>
      <c r="G20" s="76"/>
      <c r="H20" s="207" t="str">
        <f>Variables!H19</f>
        <v>1.  Income Protection cover provides you with a replacement income of up to 75% of your Pre-Disability Income (less Offsets), after a Waiting Period of 90 days, for up to 2 years if you are unable to work due to injury or illness.</v>
      </c>
      <c r="I20" s="208"/>
      <c r="J20" s="84"/>
      <c r="K20" s="87" t="s">
        <v>39</v>
      </c>
      <c r="L20" s="91">
        <f>M20/52</f>
        <v>55.604423076923077</v>
      </c>
      <c r="M20" s="88">
        <f>M17+M18+M19</f>
        <v>2891.43</v>
      </c>
      <c r="N20" s="43"/>
      <c r="O20" s="43"/>
      <c r="P20" s="43"/>
      <c r="Q20" s="43"/>
      <c r="R20" s="43"/>
      <c r="S20" s="43"/>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row>
    <row r="21" spans="1:418" s="26" customFormat="1" ht="30" customHeight="1">
      <c r="A21" s="18"/>
      <c r="B21" s="171"/>
      <c r="C21" s="171"/>
      <c r="D21" s="171"/>
      <c r="E21" s="171"/>
      <c r="F21" s="171"/>
      <c r="G21" s="77"/>
      <c r="H21" s="205"/>
      <c r="I21" s="205"/>
      <c r="J21" s="84"/>
      <c r="K21" s="148"/>
      <c r="L21" s="148"/>
      <c r="M21" s="148"/>
      <c r="N21" s="149"/>
      <c r="O21" s="29"/>
      <c r="P21" s="29"/>
      <c r="Q21" s="29"/>
      <c r="R21" s="29"/>
      <c r="S21" s="29"/>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row>
    <row r="22" spans="1:418" s="18" customFormat="1" ht="67.5" customHeight="1">
      <c r="B22" s="171"/>
      <c r="C22" s="171"/>
      <c r="D22" s="171"/>
      <c r="E22" s="171"/>
      <c r="F22" s="171"/>
      <c r="G22" s="77"/>
      <c r="H22" s="206" t="s">
        <v>165</v>
      </c>
      <c r="I22" s="206"/>
      <c r="J22" s="77"/>
      <c r="K22" s="74"/>
      <c r="L22" s="77"/>
      <c r="M22" s="77"/>
      <c r="N22" s="29"/>
      <c r="O22" s="29"/>
      <c r="P22" s="29"/>
      <c r="Q22" s="29"/>
      <c r="R22" s="29"/>
      <c r="S22" s="29"/>
    </row>
    <row r="23" spans="1:418" s="26" customFormat="1" ht="32" customHeight="1">
      <c r="A23" s="18"/>
      <c r="B23" s="18"/>
      <c r="C23" s="20"/>
      <c r="D23" s="20"/>
      <c r="E23" s="20"/>
      <c r="F23" s="20"/>
      <c r="G23" s="20"/>
      <c r="H23" s="203" t="s">
        <v>87</v>
      </c>
      <c r="I23" s="203"/>
      <c r="J23" s="20"/>
      <c r="K23" s="20"/>
      <c r="L23" s="18"/>
      <c r="M23" s="18"/>
      <c r="N23" s="29"/>
      <c r="O23" s="29"/>
      <c r="P23" s="29"/>
      <c r="Q23" s="29"/>
      <c r="R23" s="29"/>
      <c r="S23" s="29"/>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row>
    <row r="24" spans="1:418" s="26" customFormat="1" ht="40.5" customHeight="1">
      <c r="A24" s="18"/>
      <c r="B24" s="18"/>
      <c r="C24" s="20"/>
      <c r="D24" s="20"/>
      <c r="E24" s="20"/>
      <c r="F24" s="20"/>
      <c r="G24" s="20"/>
      <c r="H24" s="198" t="str">
        <f>IF(OR(Variables!B15&gt;0,Variables!B19&gt;0),"4. Should you wish to apply for Standard Cover above the Automatic Acceptance Levels please contact Australian Retirement Trust on 13 11 84 for details on how to proceed. Any increase in cover is subject to acceptance by the insurer."," ")</f>
        <v xml:space="preserve"> </v>
      </c>
      <c r="I24" s="198"/>
      <c r="J24" s="42"/>
      <c r="K24" s="44"/>
      <c r="L24" s="44"/>
      <c r="M24" s="44"/>
      <c r="N24" s="44"/>
      <c r="O24" s="44"/>
      <c r="P24" s="44"/>
      <c r="Q24" s="44"/>
      <c r="R24" s="44"/>
      <c r="S24" s="44"/>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row>
    <row r="25" spans="1:418" s="26" customFormat="1" ht="28.5" customHeight="1">
      <c r="A25" s="18"/>
      <c r="B25" s="18"/>
      <c r="C25" s="45"/>
      <c r="D25" s="45"/>
      <c r="E25" s="45"/>
      <c r="F25" s="45"/>
      <c r="G25" s="20"/>
      <c r="H25" s="122"/>
      <c r="I25" s="122"/>
      <c r="J25" s="42"/>
      <c r="K25" s="44"/>
      <c r="L25" s="44"/>
      <c r="M25" s="44"/>
      <c r="N25" s="44"/>
      <c r="O25" s="44"/>
      <c r="P25" s="44"/>
      <c r="Q25" s="44"/>
      <c r="R25" s="44"/>
      <c r="S25" s="44"/>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row>
    <row r="26" spans="1:418" s="26" customFormat="1" ht="29.25" customHeight="1">
      <c r="A26" s="18"/>
      <c r="B26" s="18"/>
      <c r="C26" s="79" t="str">
        <f>CONCATENATE("For ",Variables!B7)</f>
        <v>For Qantas Group employees</v>
      </c>
      <c r="D26" s="45"/>
      <c r="E26" s="45"/>
      <c r="F26" s="45"/>
      <c r="G26" s="42"/>
      <c r="H26" s="42"/>
      <c r="I26" s="42"/>
      <c r="J26" s="42"/>
      <c r="K26" s="44"/>
      <c r="L26" s="44"/>
      <c r="M26" s="44"/>
      <c r="N26" s="44"/>
      <c r="O26" s="44"/>
      <c r="P26" s="44"/>
      <c r="Q26" s="44"/>
      <c r="R26" s="44"/>
      <c r="S26" s="44"/>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row>
    <row r="27" spans="1:418" s="26" customFormat="1" ht="28.5" customHeight="1">
      <c r="A27" s="32"/>
      <c r="B27" s="18"/>
      <c r="C27" s="203" t="str">
        <f>CONCATENATE("If you are an eligible employee (refer to your Super Savings - ",Variables!D4,"), you will automatically receive default cover up to the Automatic Acceptance Limits detailed below, unless you decide to opt out of cover. The amount of cover provided is also dependent on your age and 'salary'.")</f>
        <v>If you are an eligible employee (refer to your Super Savings - Corporate Insurance Guide), you will automatically receive default cover up to the Automatic Acceptance Limits detailed below, unless you decide to opt out of cover. The amount of cover provided is also dependent on your age and 'salary'.</v>
      </c>
      <c r="D27" s="203"/>
      <c r="E27" s="203"/>
      <c r="F27" s="203"/>
      <c r="G27" s="203"/>
      <c r="H27" s="203"/>
      <c r="I27" s="203"/>
      <c r="J27" s="46"/>
      <c r="K27" s="46"/>
      <c r="L27" s="46"/>
      <c r="M27" s="47"/>
      <c r="N27" s="32"/>
      <c r="O27" s="32"/>
      <c r="P27" s="44"/>
      <c r="Q27" s="44"/>
      <c r="R27" s="44"/>
      <c r="S27" s="44"/>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row>
    <row r="28" spans="1:418" s="26" customFormat="1" ht="14">
      <c r="A28" s="32"/>
      <c r="B28" s="18"/>
      <c r="C28" s="169"/>
      <c r="D28" s="194" t="s">
        <v>125</v>
      </c>
      <c r="E28" s="169"/>
      <c r="F28" s="169"/>
      <c r="G28" s="169"/>
      <c r="H28" s="169"/>
      <c r="I28" s="169"/>
      <c r="J28" s="46"/>
      <c r="K28" s="46"/>
      <c r="L28" s="46"/>
      <c r="M28" s="47"/>
      <c r="N28" s="32"/>
      <c r="O28" s="32"/>
      <c r="P28" s="44"/>
      <c r="Q28" s="44"/>
      <c r="R28" s="44"/>
      <c r="S28" s="44"/>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row>
    <row r="29" spans="1:418" s="26" customFormat="1" ht="17.5" customHeight="1">
      <c r="A29" s="32"/>
      <c r="B29" s="18"/>
      <c r="C29" s="128" t="s">
        <v>127</v>
      </c>
      <c r="D29" s="129">
        <f>Variables!B23</f>
        <v>2000000</v>
      </c>
      <c r="E29" s="51"/>
      <c r="F29" s="51"/>
      <c r="G29" s="51"/>
      <c r="H29" s="51"/>
      <c r="I29" s="51"/>
      <c r="J29" s="51"/>
      <c r="K29" s="51"/>
      <c r="L29" s="51"/>
      <c r="M29" s="47"/>
      <c r="N29" s="32"/>
      <c r="O29" s="32"/>
      <c r="P29" s="44"/>
      <c r="Q29" s="44"/>
      <c r="R29" s="44"/>
      <c r="S29" s="44"/>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row>
    <row r="30" spans="1:418" s="49" customFormat="1" ht="17.5" customHeight="1">
      <c r="A30" s="32"/>
      <c r="B30" s="18"/>
      <c r="C30" s="128" t="s">
        <v>56</v>
      </c>
      <c r="D30" s="129">
        <f>Variables!B24</f>
        <v>360000</v>
      </c>
      <c r="E30" s="51"/>
      <c r="F30" s="51"/>
      <c r="G30" s="51"/>
      <c r="H30" s="51"/>
      <c r="I30" s="51"/>
      <c r="J30" s="51"/>
      <c r="K30" s="51"/>
      <c r="L30" s="51"/>
      <c r="M30" s="47"/>
      <c r="N30" s="32"/>
      <c r="O30" s="32"/>
      <c r="P30" s="32"/>
      <c r="Q30" s="32"/>
      <c r="R30" s="32"/>
      <c r="S30" s="32"/>
      <c r="T30" s="18"/>
      <c r="U30" s="18"/>
      <c r="V30" s="18"/>
      <c r="W30" s="18"/>
      <c r="X30" s="18"/>
      <c r="Y30" s="18"/>
      <c r="Z30" s="18"/>
      <c r="AA30" s="18"/>
      <c r="AB30" s="18"/>
      <c r="AC30" s="18"/>
      <c r="AD30" s="18"/>
      <c r="AE30" s="18"/>
      <c r="AF30" s="18"/>
      <c r="AG30" s="18"/>
      <c r="AH30" s="18"/>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row>
    <row r="31" spans="1:418" s="49" customFormat="1" ht="31" customHeight="1">
      <c r="A31" s="32"/>
      <c r="B31" s="18"/>
      <c r="C31" s="205" t="s">
        <v>126</v>
      </c>
      <c r="D31" s="205"/>
      <c r="E31" s="205"/>
      <c r="F31" s="205"/>
      <c r="G31" s="205"/>
      <c r="H31" s="205"/>
      <c r="I31" s="205"/>
      <c r="J31" s="51"/>
      <c r="K31" s="51"/>
      <c r="L31" s="51"/>
      <c r="M31" s="47"/>
      <c r="N31" s="32"/>
      <c r="O31" s="32"/>
      <c r="P31" s="32"/>
      <c r="Q31" s="32"/>
      <c r="R31" s="32"/>
      <c r="S31" s="32"/>
      <c r="T31" s="18"/>
      <c r="U31" s="18"/>
      <c r="V31" s="18"/>
      <c r="W31" s="18"/>
      <c r="X31" s="18"/>
      <c r="Y31" s="18"/>
      <c r="Z31" s="18"/>
      <c r="AA31" s="18"/>
      <c r="AB31" s="18"/>
      <c r="AC31" s="18"/>
      <c r="AD31" s="18"/>
      <c r="AE31" s="18"/>
      <c r="AF31" s="18"/>
      <c r="AG31" s="18"/>
      <c r="AH31" s="18"/>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row>
    <row r="32" spans="1:418" s="49" customFormat="1" ht="18.649999999999999" customHeight="1">
      <c r="A32" s="32"/>
      <c r="B32" s="18"/>
      <c r="C32" s="206" t="s">
        <v>58</v>
      </c>
      <c r="D32" s="206"/>
      <c r="E32" s="206"/>
      <c r="F32" s="206"/>
      <c r="G32" s="206"/>
      <c r="H32" s="206"/>
      <c r="I32" s="206"/>
      <c r="J32" s="51"/>
      <c r="K32" s="51"/>
      <c r="L32" s="51"/>
      <c r="M32" s="47"/>
      <c r="N32" s="32"/>
      <c r="O32" s="32"/>
      <c r="P32" s="32"/>
      <c r="Q32" s="32"/>
      <c r="R32" s="32"/>
      <c r="S32" s="32"/>
      <c r="T32" s="18"/>
      <c r="U32" s="18"/>
      <c r="V32" s="18"/>
      <c r="W32" s="18"/>
      <c r="X32" s="18"/>
      <c r="Y32" s="18"/>
      <c r="Z32" s="18"/>
      <c r="AA32" s="18"/>
      <c r="AB32" s="18"/>
      <c r="AC32" s="18"/>
      <c r="AD32" s="18"/>
      <c r="AE32" s="18"/>
      <c r="AF32" s="18"/>
      <c r="AG32" s="18"/>
      <c r="AH32" s="18"/>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row>
    <row r="33" spans="1:418" s="49" customFormat="1" ht="12.65" customHeight="1">
      <c r="A33" s="32"/>
      <c r="B33" s="18"/>
      <c r="C33" s="50"/>
      <c r="D33" s="51"/>
      <c r="E33" s="51"/>
      <c r="F33" s="51"/>
      <c r="G33" s="51"/>
      <c r="H33" s="51"/>
      <c r="I33" s="51"/>
      <c r="J33" s="51"/>
      <c r="K33" s="51"/>
      <c r="L33" s="51"/>
      <c r="M33" s="47"/>
      <c r="N33" s="32"/>
      <c r="O33" s="32"/>
      <c r="P33" s="32"/>
      <c r="Q33" s="32"/>
      <c r="R33" s="32"/>
      <c r="S33" s="32"/>
      <c r="T33" s="18"/>
      <c r="U33" s="18"/>
      <c r="V33" s="18"/>
      <c r="W33" s="18"/>
      <c r="X33" s="18"/>
      <c r="Y33" s="18"/>
      <c r="Z33" s="18"/>
      <c r="AA33" s="18"/>
      <c r="AB33" s="18"/>
      <c r="AC33" s="18"/>
      <c r="AD33" s="18"/>
      <c r="AE33" s="18"/>
      <c r="AF33" s="18"/>
      <c r="AG33" s="18"/>
      <c r="AH33" s="18"/>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row>
    <row r="34" spans="1:418" s="49" customFormat="1" ht="21" customHeight="1">
      <c r="A34" s="32"/>
      <c r="B34" s="18"/>
      <c r="C34" s="79" t="s">
        <v>42</v>
      </c>
      <c r="D34" s="51"/>
      <c r="E34" s="51"/>
      <c r="F34" s="51"/>
      <c r="G34" s="51"/>
      <c r="H34" s="51"/>
      <c r="I34" s="51"/>
      <c r="J34" s="51"/>
      <c r="K34" s="52"/>
      <c r="L34" s="52"/>
      <c r="M34" s="47"/>
      <c r="N34" s="32"/>
      <c r="O34" s="32"/>
      <c r="P34" s="32"/>
      <c r="Q34" s="32"/>
      <c r="R34" s="32"/>
      <c r="S34" s="32"/>
      <c r="T34" s="18"/>
      <c r="U34" s="18"/>
      <c r="V34" s="18"/>
      <c r="W34" s="18"/>
      <c r="X34" s="18"/>
      <c r="Y34" s="18"/>
      <c r="Z34" s="18"/>
      <c r="AA34" s="18"/>
      <c r="AB34" s="18"/>
      <c r="AC34" s="18"/>
      <c r="AD34" s="18"/>
      <c r="AE34" s="18"/>
      <c r="AF34" s="18"/>
      <c r="AG34" s="18"/>
      <c r="AH34" s="18"/>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row>
    <row r="35" spans="1:418" s="49" customFormat="1" ht="57" customHeight="1">
      <c r="A35" s="53"/>
      <c r="B35" s="32"/>
      <c r="C35" s="215" t="s">
        <v>156</v>
      </c>
      <c r="D35" s="215"/>
      <c r="E35" s="215"/>
      <c r="F35" s="215"/>
      <c r="G35" s="215"/>
      <c r="H35" s="215"/>
      <c r="I35" s="215"/>
      <c r="J35" s="215"/>
      <c r="K35" s="54"/>
      <c r="L35" s="54"/>
      <c r="M35" s="55"/>
      <c r="N35" s="53"/>
      <c r="O35" s="53"/>
      <c r="P35" s="32"/>
      <c r="Q35" s="32"/>
      <c r="R35" s="32"/>
      <c r="S35" s="32"/>
      <c r="T35" s="18"/>
      <c r="U35" s="18"/>
      <c r="V35" s="18"/>
      <c r="W35" s="18"/>
      <c r="X35" s="18"/>
      <c r="Y35" s="18"/>
      <c r="Z35" s="18"/>
      <c r="AA35" s="18"/>
      <c r="AB35" s="18"/>
      <c r="AC35" s="18"/>
      <c r="AD35" s="18"/>
      <c r="AE35" s="18"/>
      <c r="AF35" s="18"/>
      <c r="AG35" s="18"/>
      <c r="AH35" s="18"/>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row>
    <row r="36" spans="1:418" s="49" customFormat="1" ht="36" customHeight="1">
      <c r="A36" s="53"/>
      <c r="B36" s="32"/>
      <c r="C36" s="214" t="s">
        <v>43</v>
      </c>
      <c r="D36" s="200"/>
      <c r="E36" s="200"/>
      <c r="F36" s="200"/>
      <c r="G36" s="200"/>
      <c r="H36" s="200"/>
      <c r="I36" s="200"/>
      <c r="J36" s="200"/>
      <c r="K36" s="54"/>
      <c r="L36" s="54"/>
      <c r="M36" s="55"/>
      <c r="N36" s="53"/>
      <c r="O36" s="53"/>
      <c r="P36" s="32"/>
      <c r="Q36" s="32"/>
      <c r="R36" s="32"/>
      <c r="S36" s="32"/>
      <c r="T36" s="53"/>
      <c r="U36" s="53"/>
      <c r="V36" s="32"/>
      <c r="W36" s="32"/>
      <c r="X36" s="56"/>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row>
    <row r="37" spans="1:418" s="57" customFormat="1" ht="47.5" customHeight="1">
      <c r="A37" s="53"/>
      <c r="B37" s="53"/>
      <c r="C37" s="214" t="s">
        <v>44</v>
      </c>
      <c r="D37" s="200"/>
      <c r="E37" s="200"/>
      <c r="F37" s="200"/>
      <c r="G37" s="200"/>
      <c r="H37" s="200"/>
      <c r="I37" s="200"/>
      <c r="J37" s="200"/>
      <c r="K37" s="54"/>
      <c r="L37" s="54"/>
      <c r="M37" s="55"/>
      <c r="N37" s="53"/>
      <c r="O37" s="53"/>
      <c r="P37" s="53"/>
      <c r="Q37" s="53"/>
      <c r="R37" s="53"/>
      <c r="S37" s="53"/>
      <c r="T37" s="53"/>
      <c r="U37" s="53"/>
      <c r="V37" s="53"/>
      <c r="W37" s="53"/>
      <c r="X37" s="56"/>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c r="KZ37" s="53"/>
      <c r="LA37" s="53"/>
      <c r="LB37" s="53"/>
      <c r="LC37" s="53"/>
      <c r="LD37" s="53"/>
      <c r="LE37" s="53"/>
      <c r="LF37" s="53"/>
      <c r="LG37" s="53"/>
      <c r="LH37" s="53"/>
      <c r="LI37" s="53"/>
      <c r="LJ37" s="53"/>
      <c r="LK37" s="53"/>
      <c r="LL37" s="53"/>
      <c r="LM37" s="53"/>
      <c r="LN37" s="53"/>
      <c r="LO37" s="53"/>
      <c r="LP37" s="53"/>
      <c r="LQ37" s="53"/>
      <c r="LR37" s="53"/>
      <c r="LS37" s="53"/>
      <c r="LT37" s="53"/>
      <c r="LU37" s="53"/>
      <c r="LV37" s="53"/>
      <c r="LW37" s="53"/>
      <c r="LX37" s="53"/>
      <c r="LY37" s="53"/>
      <c r="LZ37" s="53"/>
      <c r="MA37" s="53"/>
      <c r="MB37" s="53"/>
      <c r="MC37" s="53"/>
      <c r="MD37" s="53"/>
      <c r="ME37" s="53"/>
      <c r="MF37" s="53"/>
      <c r="MG37" s="53"/>
      <c r="MH37" s="53"/>
      <c r="MI37" s="53"/>
      <c r="MJ37" s="53"/>
      <c r="MK37" s="53"/>
      <c r="ML37" s="53"/>
      <c r="MM37" s="53"/>
      <c r="MN37" s="53"/>
      <c r="MO37" s="53"/>
      <c r="MP37" s="53"/>
      <c r="MQ37" s="53"/>
      <c r="MR37" s="53"/>
      <c r="MS37" s="53"/>
      <c r="MT37" s="53"/>
      <c r="MU37" s="53"/>
      <c r="MV37" s="53"/>
      <c r="MW37" s="53"/>
      <c r="MX37" s="53"/>
      <c r="MY37" s="53"/>
      <c r="MZ37" s="53"/>
      <c r="NA37" s="53"/>
      <c r="NB37" s="53"/>
      <c r="NC37" s="53"/>
      <c r="ND37" s="53"/>
      <c r="NE37" s="53"/>
      <c r="NF37" s="53"/>
      <c r="NG37" s="53"/>
      <c r="NH37" s="53"/>
      <c r="NI37" s="53"/>
      <c r="NJ37" s="53"/>
      <c r="NK37" s="53"/>
      <c r="NL37" s="53"/>
      <c r="NM37" s="53"/>
      <c r="NN37" s="53"/>
      <c r="NO37" s="53"/>
      <c r="NP37" s="53"/>
      <c r="NQ37" s="53"/>
      <c r="NR37" s="53"/>
      <c r="NS37" s="53"/>
      <c r="NT37" s="53"/>
      <c r="NU37" s="53"/>
      <c r="NV37" s="53"/>
      <c r="NW37" s="53"/>
      <c r="NX37" s="53"/>
      <c r="NY37" s="53"/>
      <c r="NZ37" s="53"/>
      <c r="OA37" s="53"/>
      <c r="OB37" s="53"/>
      <c r="OC37" s="53"/>
      <c r="OD37" s="53"/>
      <c r="OE37" s="53"/>
      <c r="OF37" s="53"/>
      <c r="OG37" s="53"/>
      <c r="OH37" s="53"/>
      <c r="OI37" s="53"/>
      <c r="OJ37" s="53"/>
      <c r="OK37" s="53"/>
      <c r="OL37" s="53"/>
      <c r="OM37" s="53"/>
      <c r="ON37" s="53"/>
      <c r="OO37" s="53"/>
      <c r="OP37" s="53"/>
      <c r="OQ37" s="53"/>
      <c r="OR37" s="53"/>
      <c r="OS37" s="53"/>
      <c r="OT37" s="53"/>
      <c r="OU37" s="53"/>
      <c r="OV37" s="53"/>
      <c r="OW37" s="53"/>
      <c r="OX37" s="53"/>
      <c r="OY37" s="53"/>
      <c r="OZ37" s="53"/>
      <c r="PA37" s="53"/>
      <c r="PB37" s="53"/>
    </row>
    <row r="38" spans="1:418" s="57" customFormat="1" ht="27.65" customHeight="1">
      <c r="A38" s="53"/>
      <c r="B38" s="53"/>
      <c r="C38" s="216" t="s">
        <v>45</v>
      </c>
      <c r="D38" s="216"/>
      <c r="E38" s="216"/>
      <c r="F38" s="216"/>
      <c r="G38" s="216"/>
      <c r="H38" s="216"/>
      <c r="I38" s="216"/>
      <c r="J38" s="216"/>
      <c r="K38" s="216"/>
      <c r="L38" s="216"/>
      <c r="M38" s="53"/>
      <c r="N38" s="53"/>
      <c r="O38" s="53"/>
      <c r="P38" s="53"/>
      <c r="Q38" s="53"/>
      <c r="R38" s="53"/>
      <c r="S38" s="53"/>
      <c r="T38" s="53"/>
      <c r="U38" s="53"/>
      <c r="V38" s="53"/>
      <c r="W38" s="53"/>
      <c r="X38" s="56"/>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c r="KZ38" s="53"/>
      <c r="LA38" s="53"/>
      <c r="LB38" s="53"/>
      <c r="LC38" s="53"/>
      <c r="LD38" s="53"/>
      <c r="LE38" s="53"/>
      <c r="LF38" s="53"/>
      <c r="LG38" s="53"/>
      <c r="LH38" s="53"/>
      <c r="LI38" s="53"/>
      <c r="LJ38" s="53"/>
      <c r="LK38" s="53"/>
      <c r="LL38" s="53"/>
      <c r="LM38" s="53"/>
      <c r="LN38" s="53"/>
      <c r="LO38" s="53"/>
      <c r="LP38" s="53"/>
      <c r="LQ38" s="53"/>
      <c r="LR38" s="53"/>
      <c r="LS38" s="53"/>
      <c r="LT38" s="53"/>
      <c r="LU38" s="53"/>
      <c r="LV38" s="53"/>
      <c r="LW38" s="53"/>
      <c r="LX38" s="53"/>
      <c r="LY38" s="53"/>
      <c r="LZ38" s="53"/>
      <c r="MA38" s="53"/>
      <c r="MB38" s="53"/>
      <c r="MC38" s="53"/>
      <c r="MD38" s="53"/>
      <c r="ME38" s="53"/>
      <c r="MF38" s="53"/>
      <c r="MG38" s="53"/>
      <c r="MH38" s="53"/>
      <c r="MI38" s="53"/>
      <c r="MJ38" s="53"/>
      <c r="MK38" s="53"/>
      <c r="ML38" s="53"/>
      <c r="MM38" s="53"/>
      <c r="MN38" s="53"/>
      <c r="MO38" s="53"/>
      <c r="MP38" s="53"/>
      <c r="MQ38" s="53"/>
      <c r="MR38" s="53"/>
      <c r="MS38" s="53"/>
      <c r="MT38" s="53"/>
      <c r="MU38" s="53"/>
      <c r="MV38" s="53"/>
      <c r="MW38" s="53"/>
      <c r="MX38" s="53"/>
      <c r="MY38" s="53"/>
      <c r="MZ38" s="53"/>
      <c r="NA38" s="53"/>
      <c r="NB38" s="53"/>
      <c r="NC38" s="53"/>
      <c r="ND38" s="53"/>
      <c r="NE38" s="53"/>
      <c r="NF38" s="53"/>
      <c r="NG38" s="53"/>
      <c r="NH38" s="53"/>
      <c r="NI38" s="53"/>
      <c r="NJ38" s="53"/>
      <c r="NK38" s="53"/>
      <c r="NL38" s="53"/>
      <c r="NM38" s="53"/>
      <c r="NN38" s="53"/>
      <c r="NO38" s="53"/>
      <c r="NP38" s="53"/>
      <c r="NQ38" s="53"/>
      <c r="NR38" s="53"/>
      <c r="NS38" s="53"/>
      <c r="NT38" s="53"/>
      <c r="NU38" s="53"/>
      <c r="NV38" s="53"/>
      <c r="NW38" s="53"/>
      <c r="NX38" s="53"/>
      <c r="NY38" s="53"/>
      <c r="NZ38" s="53"/>
      <c r="OA38" s="53"/>
      <c r="OB38" s="53"/>
      <c r="OC38" s="53"/>
      <c r="OD38" s="53"/>
      <c r="OE38" s="53"/>
      <c r="OF38" s="53"/>
      <c r="OG38" s="53"/>
      <c r="OH38" s="53"/>
      <c r="OI38" s="53"/>
      <c r="OJ38" s="53"/>
      <c r="OK38" s="53"/>
      <c r="OL38" s="53"/>
      <c r="OM38" s="53"/>
      <c r="ON38" s="53"/>
      <c r="OO38" s="53"/>
      <c r="OP38" s="53"/>
      <c r="OQ38" s="53"/>
      <c r="OR38" s="53"/>
      <c r="OS38" s="53"/>
      <c r="OT38" s="53"/>
      <c r="OU38" s="53"/>
      <c r="OV38" s="53"/>
      <c r="OW38" s="53"/>
      <c r="OX38" s="53"/>
      <c r="OY38" s="53"/>
      <c r="OZ38" s="53"/>
      <c r="PA38" s="53"/>
      <c r="PB38" s="53"/>
    </row>
    <row r="39" spans="1:418" s="57" customFormat="1" ht="18" customHeight="1">
      <c r="A39" s="53"/>
      <c r="B39" s="53"/>
      <c r="C39" s="182" t="s">
        <v>157</v>
      </c>
      <c r="D39" s="120"/>
      <c r="E39" s="120"/>
      <c r="F39" s="120"/>
      <c r="G39" s="120"/>
      <c r="H39" s="120"/>
      <c r="I39" s="120"/>
      <c r="J39" s="120"/>
      <c r="K39" s="120"/>
      <c r="L39" s="120"/>
      <c r="M39" s="53"/>
      <c r="N39" s="53"/>
      <c r="O39" s="53"/>
      <c r="P39" s="53"/>
      <c r="Q39" s="53"/>
      <c r="R39" s="53"/>
      <c r="S39" s="53"/>
      <c r="T39" s="53"/>
      <c r="U39" s="53"/>
      <c r="V39" s="53"/>
      <c r="W39" s="53"/>
      <c r="X39" s="56"/>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c r="KZ39" s="53"/>
      <c r="LA39" s="53"/>
      <c r="LB39" s="53"/>
      <c r="LC39" s="53"/>
      <c r="LD39" s="53"/>
      <c r="LE39" s="53"/>
      <c r="LF39" s="53"/>
      <c r="LG39" s="53"/>
      <c r="LH39" s="53"/>
      <c r="LI39" s="53"/>
      <c r="LJ39" s="53"/>
      <c r="LK39" s="53"/>
      <c r="LL39" s="53"/>
      <c r="LM39" s="53"/>
      <c r="LN39" s="53"/>
      <c r="LO39" s="53"/>
      <c r="LP39" s="53"/>
      <c r="LQ39" s="53"/>
      <c r="LR39" s="53"/>
      <c r="LS39" s="53"/>
      <c r="LT39" s="53"/>
      <c r="LU39" s="53"/>
      <c r="LV39" s="53"/>
      <c r="LW39" s="53"/>
      <c r="LX39" s="53"/>
      <c r="LY39" s="53"/>
      <c r="LZ39" s="53"/>
      <c r="MA39" s="53"/>
      <c r="MB39" s="53"/>
      <c r="MC39" s="53"/>
      <c r="MD39" s="53"/>
      <c r="ME39" s="53"/>
      <c r="MF39" s="53"/>
      <c r="MG39" s="53"/>
      <c r="MH39" s="53"/>
      <c r="MI39" s="53"/>
      <c r="MJ39" s="53"/>
      <c r="MK39" s="53"/>
      <c r="ML39" s="53"/>
      <c r="MM39" s="53"/>
      <c r="MN39" s="53"/>
      <c r="MO39" s="53"/>
      <c r="MP39" s="53"/>
      <c r="MQ39" s="53"/>
      <c r="MR39" s="53"/>
      <c r="MS39" s="53"/>
      <c r="MT39" s="53"/>
      <c r="MU39" s="53"/>
      <c r="MV39" s="53"/>
      <c r="MW39" s="53"/>
      <c r="MX39" s="53"/>
      <c r="MY39" s="53"/>
      <c r="MZ39" s="53"/>
      <c r="NA39" s="53"/>
      <c r="NB39" s="53"/>
      <c r="NC39" s="53"/>
      <c r="ND39" s="53"/>
      <c r="NE39" s="53"/>
      <c r="NF39" s="53"/>
      <c r="NG39" s="53"/>
      <c r="NH39" s="53"/>
      <c r="NI39" s="53"/>
      <c r="NJ39" s="53"/>
      <c r="NK39" s="53"/>
      <c r="NL39" s="53"/>
      <c r="NM39" s="53"/>
      <c r="NN39" s="53"/>
      <c r="NO39" s="53"/>
      <c r="NP39" s="53"/>
      <c r="NQ39" s="53"/>
      <c r="NR39" s="53"/>
      <c r="NS39" s="53"/>
      <c r="NT39" s="53"/>
      <c r="NU39" s="53"/>
      <c r="NV39" s="53"/>
      <c r="NW39" s="53"/>
      <c r="NX39" s="53"/>
      <c r="NY39" s="53"/>
      <c r="NZ39" s="53"/>
      <c r="OA39" s="53"/>
      <c r="OB39" s="53"/>
      <c r="OC39" s="53"/>
      <c r="OD39" s="53"/>
      <c r="OE39" s="53"/>
      <c r="OF39" s="53"/>
      <c r="OG39" s="53"/>
      <c r="OH39" s="53"/>
      <c r="OI39" s="53"/>
      <c r="OJ39" s="53"/>
      <c r="OK39" s="53"/>
      <c r="OL39" s="53"/>
      <c r="OM39" s="53"/>
      <c r="ON39" s="53"/>
      <c r="OO39" s="53"/>
      <c r="OP39" s="53"/>
      <c r="OQ39" s="53"/>
      <c r="OR39" s="53"/>
      <c r="OS39" s="53"/>
      <c r="OT39" s="53"/>
      <c r="OU39" s="53"/>
      <c r="OV39" s="53"/>
      <c r="OW39" s="53"/>
      <c r="OX39" s="53"/>
      <c r="OY39" s="53"/>
      <c r="OZ39" s="53"/>
      <c r="PA39" s="53"/>
      <c r="PB39" s="53"/>
    </row>
    <row r="40" spans="1:418" s="57" customFormat="1" ht="18" customHeight="1">
      <c r="A40" s="18"/>
      <c r="B40" s="53"/>
      <c r="C40" s="55"/>
      <c r="D40" s="51"/>
      <c r="E40" s="51"/>
      <c r="F40" s="51"/>
      <c r="G40" s="51"/>
      <c r="H40" s="51"/>
      <c r="I40" s="51"/>
      <c r="J40" s="51"/>
      <c r="K40" s="20"/>
      <c r="L40" s="18"/>
      <c r="M40" s="18"/>
      <c r="N40" s="18"/>
      <c r="O40" s="18"/>
      <c r="P40" s="53"/>
      <c r="Q40" s="53"/>
      <c r="R40" s="53"/>
      <c r="S40" s="53"/>
      <c r="T40" s="53"/>
      <c r="U40" s="53"/>
      <c r="V40" s="53"/>
      <c r="W40" s="53"/>
      <c r="X40" s="56"/>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row>
    <row r="41" spans="1:418" s="57" customFormat="1" ht="18" hidden="1" customHeight="1">
      <c r="A41" s="18"/>
      <c r="B41" s="53"/>
      <c r="C41" s="199"/>
      <c r="D41" s="200"/>
      <c r="E41" s="200"/>
      <c r="F41" s="200"/>
      <c r="G41" s="200"/>
      <c r="H41" s="200"/>
      <c r="I41" s="200"/>
      <c r="J41" s="200"/>
      <c r="K41" s="20"/>
      <c r="L41" s="18"/>
      <c r="M41" s="18"/>
      <c r="N41" s="18"/>
      <c r="O41" s="18"/>
      <c r="P41" s="53"/>
      <c r="Q41" s="53"/>
      <c r="R41" s="53"/>
      <c r="S41" s="53"/>
      <c r="T41" s="18"/>
      <c r="U41" s="18"/>
      <c r="V41" s="53"/>
      <c r="W41" s="53"/>
      <c r="X41" s="21"/>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row>
    <row r="42" spans="1:418" s="26" customFormat="1" ht="14.5" hidden="1" customHeight="1">
      <c r="A42" s="18"/>
      <c r="B42" s="18"/>
      <c r="C42" s="199"/>
      <c r="D42" s="200"/>
      <c r="E42" s="200"/>
      <c r="F42" s="200"/>
      <c r="G42" s="200"/>
      <c r="H42" s="200"/>
      <c r="I42" s="200"/>
      <c r="J42" s="200"/>
      <c r="K42" s="20"/>
      <c r="L42" s="18"/>
      <c r="M42" s="18"/>
      <c r="N42" s="18"/>
      <c r="O42" s="18"/>
      <c r="P42" s="18"/>
      <c r="Q42" s="18"/>
      <c r="R42" s="18"/>
      <c r="S42" s="18"/>
      <c r="T42" s="18"/>
      <c r="U42" s="18"/>
      <c r="V42" s="18"/>
      <c r="W42" s="18"/>
      <c r="X42" s="21"/>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row>
    <row r="43" spans="1:418" s="26" customFormat="1" ht="45" hidden="1" customHeight="1">
      <c r="A43" s="18"/>
      <c r="B43" s="18"/>
      <c r="C43" s="212"/>
      <c r="D43" s="213"/>
      <c r="E43" s="213"/>
      <c r="F43" s="213"/>
      <c r="G43" s="213"/>
      <c r="H43" s="213"/>
      <c r="I43" s="213"/>
      <c r="J43" s="213"/>
      <c r="K43" s="20"/>
      <c r="L43" s="18"/>
      <c r="M43" s="18"/>
      <c r="N43" s="18"/>
      <c r="O43" s="18"/>
      <c r="P43" s="18"/>
      <c r="Q43" s="18"/>
      <c r="R43" s="18"/>
      <c r="S43" s="18"/>
      <c r="T43" s="18"/>
      <c r="U43" s="18"/>
      <c r="V43" s="18"/>
      <c r="W43" s="18"/>
      <c r="X43" s="21"/>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row>
    <row r="44" spans="1:418" s="26" customFormat="1" ht="14.5" hidden="1" customHeight="1">
      <c r="A44" s="18"/>
      <c r="B44" s="18"/>
      <c r="C44" s="20"/>
      <c r="D44" s="51"/>
      <c r="E44" s="51"/>
      <c r="F44" s="51"/>
      <c r="G44" s="51"/>
      <c r="H44" s="51"/>
      <c r="I44" s="51"/>
      <c r="J44" s="51"/>
      <c r="K44" s="20"/>
      <c r="L44" s="18"/>
      <c r="M44" s="18"/>
      <c r="N44" s="18"/>
      <c r="O44" s="18"/>
      <c r="P44" s="18"/>
      <c r="Q44" s="18"/>
      <c r="R44" s="18"/>
      <c r="S44" s="18"/>
      <c r="T44" s="18"/>
      <c r="U44" s="18"/>
      <c r="V44" s="18"/>
      <c r="W44" s="18"/>
      <c r="X44" s="21"/>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row>
    <row r="45" spans="1:418" s="26" customFormat="1" ht="14" hidden="1">
      <c r="A45" s="18"/>
      <c r="B45" s="18"/>
      <c r="C45" s="20"/>
      <c r="D45" s="51"/>
      <c r="E45" s="51"/>
      <c r="F45" s="51"/>
      <c r="G45" s="51"/>
      <c r="H45" s="51"/>
      <c r="I45" s="51"/>
      <c r="J45" s="51"/>
      <c r="K45" s="20"/>
      <c r="L45" s="18"/>
      <c r="M45" s="18"/>
      <c r="N45" s="18"/>
      <c r="O45" s="18"/>
      <c r="P45" s="18"/>
      <c r="Q45" s="18"/>
      <c r="R45" s="18"/>
      <c r="S45" s="18"/>
      <c r="T45" s="18"/>
      <c r="U45" s="18"/>
      <c r="V45" s="18"/>
      <c r="W45" s="18"/>
      <c r="X45" s="21"/>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row>
    <row r="46" spans="1:418" s="26" customFormat="1" ht="14" hidden="1">
      <c r="A46" s="18"/>
      <c r="B46" s="18"/>
      <c r="C46" s="20"/>
      <c r="D46" s="51"/>
      <c r="E46" s="51"/>
      <c r="F46" s="51"/>
      <c r="G46" s="51"/>
      <c r="H46" s="51"/>
      <c r="I46" s="51"/>
      <c r="J46" s="51"/>
      <c r="K46" s="20"/>
      <c r="L46" s="18"/>
      <c r="M46" s="18"/>
      <c r="N46" s="18"/>
      <c r="O46" s="18"/>
      <c r="P46" s="18"/>
      <c r="Q46" s="18"/>
      <c r="R46" s="18"/>
      <c r="S46" s="18"/>
      <c r="T46" s="18"/>
      <c r="U46" s="18"/>
      <c r="V46" s="18"/>
      <c r="W46" s="18"/>
      <c r="X46" s="21"/>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row>
    <row r="47" spans="1:418" s="26" customFormat="1" ht="14" hidden="1">
      <c r="A47" s="18"/>
      <c r="B47" s="18"/>
      <c r="C47" s="20"/>
      <c r="D47" s="51"/>
      <c r="E47" s="51"/>
      <c r="F47" s="51"/>
      <c r="G47" s="51"/>
      <c r="H47" s="51"/>
      <c r="I47" s="51"/>
      <c r="J47" s="51"/>
      <c r="K47" s="20"/>
      <c r="L47" s="18"/>
      <c r="M47" s="18"/>
      <c r="N47" s="18"/>
      <c r="O47" s="18"/>
      <c r="P47" s="18"/>
      <c r="Q47" s="18"/>
      <c r="R47" s="18"/>
      <c r="S47" s="18"/>
      <c r="T47" s="18"/>
      <c r="U47" s="18"/>
      <c r="V47" s="18"/>
      <c r="W47" s="18"/>
      <c r="X47" s="21"/>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row>
    <row r="48" spans="1:418" s="26" customFormat="1" ht="14" hidden="1">
      <c r="A48" s="18"/>
      <c r="B48" s="18"/>
      <c r="C48" s="20"/>
      <c r="D48" s="51"/>
      <c r="E48" s="51"/>
      <c r="F48" s="51"/>
      <c r="G48" s="51"/>
      <c r="H48" s="51"/>
      <c r="I48" s="51"/>
      <c r="J48" s="51"/>
      <c r="K48" s="20"/>
      <c r="L48" s="18"/>
      <c r="M48" s="18"/>
      <c r="N48" s="18"/>
      <c r="O48" s="18"/>
      <c r="P48" s="18"/>
      <c r="Q48" s="18"/>
      <c r="R48" s="18"/>
      <c r="S48" s="18"/>
      <c r="T48" s="18"/>
      <c r="U48" s="18"/>
      <c r="V48" s="18"/>
      <c r="W48" s="18"/>
      <c r="X48" s="21"/>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c r="OE48" s="18"/>
      <c r="OF48" s="18"/>
      <c r="OG48" s="18"/>
      <c r="OH48" s="18"/>
      <c r="OI48" s="18"/>
      <c r="OJ48" s="18"/>
      <c r="OK48" s="18"/>
      <c r="OL48" s="18"/>
      <c r="OM48" s="18"/>
      <c r="ON48" s="18"/>
      <c r="OO48" s="18"/>
      <c r="OP48" s="18"/>
      <c r="OQ48" s="18"/>
      <c r="OR48" s="18"/>
      <c r="OS48" s="18"/>
      <c r="OT48" s="18"/>
      <c r="OU48" s="18"/>
      <c r="OV48" s="18"/>
      <c r="OW48" s="18"/>
      <c r="OX48" s="18"/>
      <c r="OY48" s="18"/>
      <c r="OZ48" s="18"/>
      <c r="PA48" s="18"/>
      <c r="PB48" s="18"/>
    </row>
    <row r="49" spans="1:418" s="26" customFormat="1" ht="14" hidden="1">
      <c r="A49" s="18"/>
      <c r="B49" s="18"/>
      <c r="C49" s="20"/>
      <c r="D49" s="51"/>
      <c r="E49" s="51"/>
      <c r="F49" s="51"/>
      <c r="G49" s="51"/>
      <c r="H49" s="51"/>
      <c r="I49" s="51"/>
      <c r="J49" s="51"/>
      <c r="K49" s="20"/>
      <c r="L49" s="18"/>
      <c r="M49" s="18"/>
      <c r="N49" s="18"/>
      <c r="O49" s="18"/>
      <c r="P49" s="18"/>
      <c r="Q49" s="18"/>
      <c r="R49" s="18"/>
      <c r="S49" s="18"/>
      <c r="T49" s="18"/>
      <c r="U49" s="18"/>
      <c r="V49" s="18"/>
      <c r="W49" s="18"/>
      <c r="X49" s="21"/>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row>
    <row r="50" spans="1:418" s="26" customFormat="1" ht="14" hidden="1">
      <c r="A50" s="18"/>
      <c r="B50" s="18"/>
      <c r="C50" s="20"/>
      <c r="D50" s="51"/>
      <c r="E50" s="51"/>
      <c r="F50" s="51"/>
      <c r="G50" s="51"/>
      <c r="H50" s="51"/>
      <c r="I50" s="51"/>
      <c r="J50" s="51"/>
      <c r="K50" s="20"/>
      <c r="L50" s="18"/>
      <c r="M50" s="18"/>
      <c r="N50" s="18"/>
      <c r="O50" s="18"/>
      <c r="P50" s="18"/>
      <c r="Q50" s="18"/>
      <c r="R50" s="18"/>
      <c r="S50" s="18"/>
      <c r="T50" s="18"/>
      <c r="U50" s="18"/>
      <c r="V50" s="18"/>
      <c r="W50" s="18"/>
      <c r="X50" s="21"/>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row>
    <row r="51" spans="1:418" s="26" customFormat="1" ht="14" hidden="1">
      <c r="A51" s="18"/>
      <c r="B51" s="18"/>
      <c r="C51" s="20"/>
      <c r="D51" s="51"/>
      <c r="E51" s="51"/>
      <c r="F51" s="51"/>
      <c r="G51" s="51"/>
      <c r="H51" s="51"/>
      <c r="I51" s="51"/>
      <c r="J51" s="51"/>
      <c r="K51" s="20"/>
      <c r="L51" s="18"/>
      <c r="M51" s="18"/>
      <c r="N51" s="18"/>
      <c r="O51" s="18"/>
      <c r="P51" s="18"/>
      <c r="Q51" s="18"/>
      <c r="R51" s="18"/>
      <c r="S51" s="18"/>
      <c r="T51" s="18"/>
      <c r="U51" s="18"/>
      <c r="V51" s="18"/>
      <c r="W51" s="18"/>
      <c r="X51" s="21"/>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row>
    <row r="52" spans="1:418" s="26" customFormat="1" ht="14" hidden="1">
      <c r="A52" s="18"/>
      <c r="B52" s="18"/>
      <c r="C52" s="20"/>
      <c r="D52" s="51"/>
      <c r="E52" s="51"/>
      <c r="F52" s="51"/>
      <c r="G52" s="51"/>
      <c r="H52" s="51"/>
      <c r="I52" s="51"/>
      <c r="J52" s="51"/>
      <c r="K52" s="20"/>
      <c r="L52" s="18"/>
      <c r="M52" s="18"/>
      <c r="N52" s="18"/>
      <c r="O52" s="18"/>
      <c r="P52" s="18"/>
      <c r="Q52" s="18"/>
      <c r="R52" s="18"/>
      <c r="S52" s="18"/>
      <c r="T52" s="18"/>
      <c r="U52" s="18"/>
      <c r="V52" s="18"/>
      <c r="W52" s="18"/>
      <c r="X52" s="21"/>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row>
    <row r="53" spans="1:418" s="26" customFormat="1" ht="14" hidden="1">
      <c r="A53" s="18"/>
      <c r="B53" s="18"/>
      <c r="C53" s="20"/>
      <c r="D53" s="51"/>
      <c r="E53" s="51"/>
      <c r="F53" s="51"/>
      <c r="G53" s="51"/>
      <c r="H53" s="51"/>
      <c r="I53" s="51"/>
      <c r="J53" s="51"/>
      <c r="K53" s="20"/>
      <c r="L53" s="18"/>
      <c r="M53" s="18"/>
      <c r="N53" s="18"/>
      <c r="O53" s="18"/>
      <c r="P53" s="18"/>
      <c r="Q53" s="18"/>
      <c r="R53" s="18"/>
      <c r="S53" s="18"/>
      <c r="T53" s="18"/>
      <c r="U53" s="18"/>
      <c r="V53" s="18"/>
      <c r="W53" s="18"/>
      <c r="X53" s="21"/>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row>
    <row r="54" spans="1:418" s="26" customFormat="1" ht="14" hidden="1">
      <c r="A54" s="18"/>
      <c r="B54" s="18"/>
      <c r="C54" s="20"/>
      <c r="D54" s="51"/>
      <c r="E54" s="51"/>
      <c r="F54" s="51"/>
      <c r="G54" s="51"/>
      <c r="H54" s="51"/>
      <c r="I54" s="51"/>
      <c r="J54" s="51"/>
      <c r="K54" s="18"/>
      <c r="L54" s="18"/>
      <c r="M54" s="18"/>
      <c r="N54" s="18"/>
      <c r="O54" s="18"/>
      <c r="P54" s="18"/>
      <c r="Q54" s="18"/>
      <c r="R54" s="18"/>
      <c r="S54" s="18"/>
      <c r="T54" s="18"/>
      <c r="U54" s="18"/>
      <c r="V54" s="18"/>
      <c r="W54" s="18"/>
      <c r="X54" s="21"/>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row>
    <row r="55" spans="1:418" s="26" customFormat="1" ht="14" hidden="1">
      <c r="A55" s="18"/>
      <c r="B55" s="18"/>
      <c r="C55" s="20"/>
      <c r="D55" s="20"/>
      <c r="E55" s="20"/>
      <c r="F55" s="20"/>
      <c r="G55" s="20"/>
      <c r="H55" s="20"/>
      <c r="I55" s="20"/>
      <c r="J55" s="20"/>
      <c r="K55" s="20"/>
      <c r="L55" s="18"/>
      <c r="M55" s="18"/>
      <c r="N55" s="18"/>
      <c r="O55" s="18"/>
      <c r="P55" s="18"/>
      <c r="Q55" s="18"/>
      <c r="R55" s="18"/>
      <c r="S55" s="18"/>
      <c r="T55" s="18"/>
      <c r="U55" s="18"/>
      <c r="V55" s="18"/>
      <c r="W55" s="18"/>
      <c r="X55" s="21"/>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row>
    <row r="56" spans="1:418" s="26" customFormat="1" ht="14" hidden="1">
      <c r="A56" s="18"/>
      <c r="B56" s="18"/>
      <c r="C56" s="18"/>
      <c r="D56" s="18"/>
      <c r="E56" s="18"/>
      <c r="F56" s="18"/>
      <c r="G56" s="20"/>
      <c r="H56" s="20"/>
      <c r="I56" s="20"/>
      <c r="J56" s="20"/>
      <c r="K56" s="20"/>
      <c r="L56" s="18"/>
      <c r="M56" s="18"/>
      <c r="N56" s="18"/>
      <c r="O56" s="18"/>
      <c r="P56" s="18"/>
      <c r="Q56" s="18"/>
      <c r="R56" s="18"/>
      <c r="S56" s="18"/>
      <c r="T56" s="18"/>
      <c r="U56" s="18"/>
      <c r="V56" s="18"/>
      <c r="W56" s="18"/>
      <c r="X56" s="21"/>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8"/>
      <c r="LY56" s="18"/>
      <c r="LZ56" s="18"/>
      <c r="MA56" s="18"/>
      <c r="MB56" s="18"/>
      <c r="MC56" s="18"/>
      <c r="MD56" s="18"/>
      <c r="ME56" s="18"/>
      <c r="MF56" s="18"/>
      <c r="MG56" s="18"/>
      <c r="MH56" s="18"/>
      <c r="MI56" s="18"/>
      <c r="MJ56" s="18"/>
      <c r="MK56" s="18"/>
      <c r="ML56" s="18"/>
      <c r="MM56" s="18"/>
      <c r="MN56" s="18"/>
      <c r="MO56" s="18"/>
      <c r="MP56" s="18"/>
      <c r="MQ56" s="18"/>
      <c r="MR56" s="18"/>
      <c r="MS56" s="18"/>
      <c r="MT56" s="18"/>
      <c r="MU56" s="18"/>
      <c r="MV56" s="18"/>
      <c r="MW56" s="18"/>
      <c r="MX56" s="18"/>
      <c r="MY56" s="18"/>
      <c r="MZ56" s="18"/>
      <c r="NA56" s="18"/>
      <c r="NB56" s="18"/>
      <c r="NC56" s="18"/>
      <c r="ND56" s="18"/>
      <c r="NE56" s="18"/>
      <c r="NF56" s="18"/>
      <c r="NG56" s="18"/>
      <c r="NH56" s="18"/>
      <c r="NI56" s="18"/>
      <c r="NJ56" s="18"/>
      <c r="NK56" s="18"/>
      <c r="NL56" s="18"/>
      <c r="NM56" s="18"/>
      <c r="NN56" s="18"/>
      <c r="NO56" s="18"/>
      <c r="NP56" s="18"/>
      <c r="NQ56" s="18"/>
      <c r="NR56" s="18"/>
      <c r="NS56" s="18"/>
      <c r="NT56" s="18"/>
      <c r="NU56" s="18"/>
      <c r="NV56" s="18"/>
      <c r="NW56" s="18"/>
      <c r="NX56" s="18"/>
      <c r="NY56" s="18"/>
      <c r="NZ56" s="18"/>
      <c r="OA56" s="18"/>
      <c r="OB56" s="18"/>
      <c r="OC56" s="18"/>
      <c r="OD56" s="18"/>
      <c r="OE56" s="18"/>
      <c r="OF56" s="18"/>
      <c r="OG56" s="18"/>
      <c r="OH56" s="18"/>
      <c r="OI56" s="18"/>
      <c r="OJ56" s="18"/>
      <c r="OK56" s="18"/>
      <c r="OL56" s="18"/>
      <c r="OM56" s="18"/>
      <c r="ON56" s="18"/>
      <c r="OO56" s="18"/>
      <c r="OP56" s="18"/>
      <c r="OQ56" s="18"/>
      <c r="OR56" s="18"/>
      <c r="OS56" s="18"/>
      <c r="OT56" s="18"/>
      <c r="OU56" s="18"/>
      <c r="OV56" s="18"/>
      <c r="OW56" s="18"/>
      <c r="OX56" s="18"/>
      <c r="OY56" s="18"/>
      <c r="OZ56" s="18"/>
      <c r="PA56" s="18"/>
      <c r="PB56" s="18"/>
    </row>
    <row r="57" spans="1:418" s="26" customFormat="1" ht="14" hidden="1">
      <c r="A57" s="18"/>
      <c r="B57" s="18"/>
      <c r="C57" s="20"/>
      <c r="D57" s="20"/>
      <c r="E57" s="20"/>
      <c r="F57" s="20"/>
      <c r="G57" s="20"/>
      <c r="H57" s="20"/>
      <c r="I57" s="20"/>
      <c r="J57" s="20"/>
      <c r="K57" s="20"/>
      <c r="L57" s="18"/>
      <c r="M57" s="18"/>
      <c r="N57" s="18"/>
      <c r="O57" s="18"/>
      <c r="P57" s="18"/>
      <c r="Q57" s="18"/>
      <c r="R57" s="18"/>
      <c r="S57" s="18"/>
      <c r="T57" s="18"/>
      <c r="U57" s="18"/>
      <c r="V57" s="18"/>
      <c r="W57" s="18"/>
      <c r="X57" s="21"/>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c r="JJ57" s="18"/>
      <c r="JK57" s="18"/>
      <c r="JL57" s="18"/>
      <c r="JM57" s="18"/>
      <c r="JN57" s="18"/>
      <c r="JO57" s="18"/>
      <c r="JP57" s="18"/>
      <c r="JQ57" s="18"/>
      <c r="JR57" s="18"/>
      <c r="JS57" s="18"/>
      <c r="JT57" s="18"/>
      <c r="JU57" s="18"/>
      <c r="JV57" s="18"/>
      <c r="JW57" s="18"/>
      <c r="JX57" s="18"/>
      <c r="JY57" s="18"/>
      <c r="JZ57" s="18"/>
      <c r="KA57" s="18"/>
      <c r="KB57" s="18"/>
      <c r="KC57" s="18"/>
      <c r="KD57" s="18"/>
      <c r="KE57" s="18"/>
      <c r="KF57" s="18"/>
      <c r="KG57" s="18"/>
      <c r="KH57" s="18"/>
      <c r="KI57" s="18"/>
      <c r="KJ57" s="18"/>
      <c r="KK57" s="18"/>
      <c r="KL57" s="18"/>
      <c r="KM57" s="18"/>
      <c r="KN57" s="18"/>
      <c r="KO57" s="18"/>
      <c r="KP57" s="18"/>
      <c r="KQ57" s="18"/>
      <c r="KR57" s="18"/>
      <c r="KS57" s="18"/>
      <c r="KT57" s="18"/>
      <c r="KU57" s="18"/>
      <c r="KV57" s="18"/>
      <c r="KW57" s="18"/>
      <c r="KX57" s="18"/>
      <c r="KY57" s="18"/>
      <c r="KZ57" s="18"/>
      <c r="LA57" s="18"/>
      <c r="LB57" s="18"/>
      <c r="LC57" s="18"/>
      <c r="LD57" s="18"/>
      <c r="LE57" s="18"/>
      <c r="LF57" s="18"/>
      <c r="LG57" s="18"/>
      <c r="LH57" s="18"/>
      <c r="LI57" s="18"/>
      <c r="LJ57" s="18"/>
      <c r="LK57" s="18"/>
      <c r="LL57" s="18"/>
      <c r="LM57" s="18"/>
      <c r="LN57" s="18"/>
      <c r="LO57" s="18"/>
      <c r="LP57" s="18"/>
      <c r="LQ57" s="18"/>
      <c r="LR57" s="18"/>
      <c r="LS57" s="18"/>
      <c r="LT57" s="18"/>
      <c r="LU57" s="18"/>
      <c r="LV57" s="18"/>
      <c r="LW57" s="18"/>
      <c r="LX57" s="18"/>
      <c r="LY57" s="18"/>
      <c r="LZ57" s="18"/>
      <c r="MA57" s="18"/>
      <c r="MB57" s="18"/>
      <c r="MC57" s="18"/>
      <c r="MD57" s="18"/>
      <c r="ME57" s="18"/>
      <c r="MF57" s="18"/>
      <c r="MG57" s="18"/>
      <c r="MH57" s="18"/>
      <c r="MI57" s="18"/>
      <c r="MJ57" s="18"/>
      <c r="MK57" s="18"/>
      <c r="ML57" s="18"/>
      <c r="MM57" s="18"/>
      <c r="MN57" s="18"/>
      <c r="MO57" s="18"/>
      <c r="MP57" s="18"/>
      <c r="MQ57" s="18"/>
      <c r="MR57" s="18"/>
      <c r="MS57" s="18"/>
      <c r="MT57" s="18"/>
      <c r="MU57" s="18"/>
      <c r="MV57" s="18"/>
      <c r="MW57" s="18"/>
      <c r="MX57" s="18"/>
      <c r="MY57" s="18"/>
      <c r="MZ57" s="18"/>
      <c r="NA57" s="18"/>
      <c r="NB57" s="18"/>
      <c r="NC57" s="18"/>
      <c r="ND57" s="18"/>
      <c r="NE57" s="18"/>
      <c r="NF57" s="18"/>
      <c r="NG57" s="18"/>
      <c r="NH57" s="18"/>
      <c r="NI57" s="18"/>
      <c r="NJ57" s="18"/>
      <c r="NK57" s="18"/>
      <c r="NL57" s="18"/>
      <c r="NM57" s="18"/>
      <c r="NN57" s="18"/>
      <c r="NO57" s="18"/>
      <c r="NP57" s="18"/>
      <c r="NQ57" s="18"/>
      <c r="NR57" s="18"/>
      <c r="NS57" s="18"/>
      <c r="NT57" s="18"/>
      <c r="NU57" s="18"/>
      <c r="NV57" s="18"/>
      <c r="NW57" s="18"/>
      <c r="NX57" s="18"/>
      <c r="NY57" s="18"/>
      <c r="NZ57" s="18"/>
      <c r="OA57" s="18"/>
      <c r="OB57" s="18"/>
      <c r="OC57" s="18"/>
      <c r="OD57" s="18"/>
      <c r="OE57" s="18"/>
      <c r="OF57" s="18"/>
      <c r="OG57" s="18"/>
      <c r="OH57" s="18"/>
      <c r="OI57" s="18"/>
      <c r="OJ57" s="18"/>
      <c r="OK57" s="18"/>
      <c r="OL57" s="18"/>
      <c r="OM57" s="18"/>
      <c r="ON57" s="18"/>
      <c r="OO57" s="18"/>
      <c r="OP57" s="18"/>
      <c r="OQ57" s="18"/>
      <c r="OR57" s="18"/>
      <c r="OS57" s="18"/>
      <c r="OT57" s="18"/>
      <c r="OU57" s="18"/>
      <c r="OV57" s="18"/>
      <c r="OW57" s="18"/>
      <c r="OX57" s="18"/>
      <c r="OY57" s="18"/>
      <c r="OZ57" s="18"/>
      <c r="PA57" s="18"/>
      <c r="PB57" s="18"/>
    </row>
    <row r="58" spans="1:418" s="26" customFormat="1" ht="14" hidden="1">
      <c r="A58" s="18"/>
      <c r="B58" s="18"/>
      <c r="C58" s="20"/>
      <c r="D58" s="20"/>
      <c r="E58" s="20"/>
      <c r="F58" s="20"/>
      <c r="G58" s="20"/>
      <c r="H58" s="20"/>
      <c r="I58" s="20"/>
      <c r="J58" s="20"/>
      <c r="K58" s="20"/>
      <c r="L58" s="18"/>
      <c r="M58" s="18"/>
      <c r="N58" s="18"/>
      <c r="O58" s="18"/>
      <c r="P58" s="18"/>
      <c r="Q58" s="18"/>
      <c r="R58" s="18"/>
      <c r="S58" s="18"/>
      <c r="T58" s="18"/>
      <c r="U58" s="18"/>
      <c r="V58" s="18"/>
      <c r="W58" s="18"/>
      <c r="X58" s="21"/>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18"/>
      <c r="JH58" s="18"/>
      <c r="JI58" s="18"/>
      <c r="JJ58" s="18"/>
      <c r="JK58" s="18"/>
      <c r="JL58" s="18"/>
      <c r="JM58" s="18"/>
      <c r="JN58" s="18"/>
      <c r="JO58" s="18"/>
      <c r="JP58" s="18"/>
      <c r="JQ58" s="18"/>
      <c r="JR58" s="18"/>
      <c r="JS58" s="18"/>
      <c r="JT58" s="18"/>
      <c r="JU58" s="18"/>
      <c r="JV58" s="18"/>
      <c r="JW58" s="18"/>
      <c r="JX58" s="18"/>
      <c r="JY58" s="18"/>
      <c r="JZ58" s="18"/>
      <c r="KA58" s="18"/>
      <c r="KB58" s="18"/>
      <c r="KC58" s="18"/>
      <c r="KD58" s="18"/>
      <c r="KE58" s="18"/>
      <c r="KF58" s="18"/>
      <c r="KG58" s="18"/>
      <c r="KH58" s="18"/>
      <c r="KI58" s="18"/>
      <c r="KJ58" s="18"/>
      <c r="KK58" s="18"/>
      <c r="KL58" s="18"/>
      <c r="KM58" s="18"/>
      <c r="KN58" s="18"/>
      <c r="KO58" s="18"/>
      <c r="KP58" s="18"/>
      <c r="KQ58" s="18"/>
      <c r="KR58" s="18"/>
      <c r="KS58" s="18"/>
      <c r="KT58" s="18"/>
      <c r="KU58" s="18"/>
      <c r="KV58" s="18"/>
      <c r="KW58" s="18"/>
      <c r="KX58" s="18"/>
      <c r="KY58" s="18"/>
      <c r="KZ58" s="18"/>
      <c r="LA58" s="18"/>
      <c r="LB58" s="18"/>
      <c r="LC58" s="18"/>
      <c r="LD58" s="18"/>
      <c r="LE58" s="18"/>
      <c r="LF58" s="18"/>
      <c r="LG58" s="18"/>
      <c r="LH58" s="18"/>
      <c r="LI58" s="18"/>
      <c r="LJ58" s="18"/>
      <c r="LK58" s="18"/>
      <c r="LL58" s="18"/>
      <c r="LM58" s="18"/>
      <c r="LN58" s="18"/>
      <c r="LO58" s="18"/>
      <c r="LP58" s="18"/>
      <c r="LQ58" s="18"/>
      <c r="LR58" s="18"/>
      <c r="LS58" s="18"/>
      <c r="LT58" s="18"/>
      <c r="LU58" s="18"/>
      <c r="LV58" s="18"/>
      <c r="LW58" s="18"/>
      <c r="LX58" s="18"/>
      <c r="LY58" s="18"/>
      <c r="LZ58" s="18"/>
      <c r="MA58" s="18"/>
      <c r="MB58" s="18"/>
      <c r="MC58" s="18"/>
      <c r="MD58" s="18"/>
      <c r="ME58" s="18"/>
      <c r="MF58" s="18"/>
      <c r="MG58" s="18"/>
      <c r="MH58" s="18"/>
      <c r="MI58" s="18"/>
      <c r="MJ58" s="18"/>
      <c r="MK58" s="18"/>
      <c r="ML58" s="18"/>
      <c r="MM58" s="18"/>
      <c r="MN58" s="18"/>
      <c r="MO58" s="18"/>
      <c r="MP58" s="18"/>
      <c r="MQ58" s="18"/>
      <c r="MR58" s="18"/>
      <c r="MS58" s="18"/>
      <c r="MT58" s="18"/>
      <c r="MU58" s="18"/>
      <c r="MV58" s="18"/>
      <c r="MW58" s="18"/>
      <c r="MX58" s="18"/>
      <c r="MY58" s="18"/>
      <c r="MZ58" s="18"/>
      <c r="NA58" s="18"/>
      <c r="NB58" s="18"/>
      <c r="NC58" s="18"/>
      <c r="ND58" s="18"/>
      <c r="NE58" s="18"/>
      <c r="NF58" s="18"/>
      <c r="NG58" s="18"/>
      <c r="NH58" s="18"/>
      <c r="NI58" s="18"/>
      <c r="NJ58" s="18"/>
      <c r="NK58" s="18"/>
      <c r="NL58" s="18"/>
      <c r="NM58" s="18"/>
      <c r="NN58" s="18"/>
      <c r="NO58" s="18"/>
      <c r="NP58" s="18"/>
      <c r="NQ58" s="18"/>
      <c r="NR58" s="18"/>
      <c r="NS58" s="18"/>
      <c r="NT58" s="18"/>
      <c r="NU58" s="18"/>
      <c r="NV58" s="18"/>
      <c r="NW58" s="18"/>
      <c r="NX58" s="18"/>
      <c r="NY58" s="18"/>
      <c r="NZ58" s="18"/>
      <c r="OA58" s="18"/>
      <c r="OB58" s="18"/>
      <c r="OC58" s="18"/>
      <c r="OD58" s="18"/>
      <c r="OE58" s="18"/>
      <c r="OF58" s="18"/>
      <c r="OG58" s="18"/>
      <c r="OH58" s="18"/>
      <c r="OI58" s="18"/>
      <c r="OJ58" s="18"/>
      <c r="OK58" s="18"/>
      <c r="OL58" s="18"/>
      <c r="OM58" s="18"/>
      <c r="ON58" s="18"/>
      <c r="OO58" s="18"/>
      <c r="OP58" s="18"/>
      <c r="OQ58" s="18"/>
      <c r="OR58" s="18"/>
      <c r="OS58" s="18"/>
      <c r="OT58" s="18"/>
      <c r="OU58" s="18"/>
      <c r="OV58" s="18"/>
      <c r="OW58" s="18"/>
      <c r="OX58" s="18"/>
      <c r="OY58" s="18"/>
      <c r="OZ58" s="18"/>
      <c r="PA58" s="18"/>
      <c r="PB58" s="18"/>
    </row>
    <row r="59" spans="1:418" s="26" customFormat="1" ht="14" hidden="1">
      <c r="A59" s="18"/>
      <c r="B59" s="18"/>
      <c r="C59" s="20"/>
      <c r="D59" s="20"/>
      <c r="E59" s="20"/>
      <c r="F59" s="20"/>
      <c r="G59" s="20"/>
      <c r="H59" s="20"/>
      <c r="I59" s="20"/>
      <c r="J59" s="20"/>
      <c r="K59" s="20"/>
      <c r="L59" s="18"/>
      <c r="M59" s="18"/>
      <c r="N59" s="18"/>
      <c r="O59" s="18"/>
      <c r="P59" s="18"/>
      <c r="Q59" s="18"/>
      <c r="R59" s="18"/>
      <c r="S59" s="18"/>
      <c r="T59" s="18"/>
      <c r="U59" s="18"/>
      <c r="V59" s="18"/>
      <c r="W59" s="18"/>
      <c r="X59" s="21"/>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8"/>
      <c r="LY59" s="18"/>
      <c r="LZ59" s="18"/>
      <c r="MA59" s="18"/>
      <c r="MB59" s="18"/>
      <c r="MC59" s="18"/>
      <c r="MD59" s="18"/>
      <c r="ME59" s="18"/>
      <c r="MF59" s="18"/>
      <c r="MG59" s="18"/>
      <c r="MH59" s="18"/>
      <c r="MI59" s="18"/>
      <c r="MJ59" s="18"/>
      <c r="MK59" s="18"/>
      <c r="ML59" s="18"/>
      <c r="MM59" s="18"/>
      <c r="MN59" s="18"/>
      <c r="MO59" s="18"/>
      <c r="MP59" s="18"/>
      <c r="MQ59" s="18"/>
      <c r="MR59" s="18"/>
      <c r="MS59" s="18"/>
      <c r="MT59" s="18"/>
      <c r="MU59" s="18"/>
      <c r="MV59" s="18"/>
      <c r="MW59" s="18"/>
      <c r="MX59" s="18"/>
      <c r="MY59" s="18"/>
      <c r="MZ59" s="18"/>
      <c r="NA59" s="18"/>
      <c r="NB59" s="18"/>
      <c r="NC59" s="18"/>
      <c r="ND59" s="18"/>
      <c r="NE59" s="18"/>
      <c r="NF59" s="18"/>
      <c r="NG59" s="18"/>
      <c r="NH59" s="18"/>
      <c r="NI59" s="18"/>
      <c r="NJ59" s="18"/>
      <c r="NK59" s="18"/>
      <c r="NL59" s="18"/>
      <c r="NM59" s="18"/>
      <c r="NN59" s="18"/>
      <c r="NO59" s="18"/>
      <c r="NP59" s="18"/>
      <c r="NQ59" s="18"/>
      <c r="NR59" s="18"/>
      <c r="NS59" s="18"/>
      <c r="NT59" s="18"/>
      <c r="NU59" s="18"/>
      <c r="NV59" s="18"/>
      <c r="NW59" s="18"/>
      <c r="NX59" s="18"/>
      <c r="NY59" s="18"/>
      <c r="NZ59" s="18"/>
      <c r="OA59" s="18"/>
      <c r="OB59" s="18"/>
      <c r="OC59" s="18"/>
      <c r="OD59" s="18"/>
      <c r="OE59" s="18"/>
      <c r="OF59" s="18"/>
      <c r="OG59" s="18"/>
      <c r="OH59" s="18"/>
      <c r="OI59" s="18"/>
      <c r="OJ59" s="18"/>
      <c r="OK59" s="18"/>
      <c r="OL59" s="18"/>
      <c r="OM59" s="18"/>
      <c r="ON59" s="18"/>
      <c r="OO59" s="18"/>
      <c r="OP59" s="18"/>
      <c r="OQ59" s="18"/>
      <c r="OR59" s="18"/>
      <c r="OS59" s="18"/>
      <c r="OT59" s="18"/>
      <c r="OU59" s="18"/>
      <c r="OV59" s="18"/>
      <c r="OW59" s="18"/>
      <c r="OX59" s="18"/>
      <c r="OY59" s="18"/>
      <c r="OZ59" s="18"/>
      <c r="PA59" s="18"/>
      <c r="PB59" s="18"/>
    </row>
    <row r="60" spans="1:418" s="26" customFormat="1" ht="14" hidden="1">
      <c r="A60" s="18"/>
      <c r="B60" s="18"/>
      <c r="C60" s="20"/>
      <c r="D60" s="20"/>
      <c r="E60" s="20"/>
      <c r="F60" s="20"/>
      <c r="G60" s="20"/>
      <c r="H60" s="20"/>
      <c r="I60" s="20"/>
      <c r="J60" s="20"/>
      <c r="K60" s="20"/>
      <c r="L60" s="18"/>
      <c r="M60" s="18"/>
      <c r="N60" s="18"/>
      <c r="O60" s="18"/>
      <c r="P60" s="18"/>
      <c r="Q60" s="18"/>
      <c r="R60" s="18"/>
      <c r="S60" s="18"/>
      <c r="T60" s="18"/>
      <c r="U60" s="18"/>
      <c r="V60" s="18"/>
      <c r="W60" s="18"/>
      <c r="X60" s="21"/>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18"/>
      <c r="JR60" s="18"/>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18"/>
      <c r="KW60" s="18"/>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8"/>
      <c r="NI60" s="18"/>
      <c r="NJ60" s="18"/>
      <c r="NK60" s="18"/>
      <c r="NL60" s="18"/>
      <c r="NM60" s="18"/>
      <c r="NN60" s="18"/>
      <c r="NO60" s="18"/>
      <c r="NP60" s="18"/>
      <c r="NQ60" s="18"/>
      <c r="NR60" s="18"/>
      <c r="NS60" s="18"/>
      <c r="NT60" s="18"/>
      <c r="NU60" s="18"/>
      <c r="NV60" s="18"/>
      <c r="NW60" s="18"/>
      <c r="NX60" s="18"/>
      <c r="NY60" s="18"/>
      <c r="NZ60" s="18"/>
      <c r="OA60" s="18"/>
      <c r="OB60" s="18"/>
      <c r="OC60" s="18"/>
      <c r="OD60" s="18"/>
      <c r="OE60" s="18"/>
      <c r="OF60" s="18"/>
      <c r="OG60" s="18"/>
      <c r="OH60" s="18"/>
      <c r="OI60" s="18"/>
      <c r="OJ60" s="18"/>
      <c r="OK60" s="18"/>
      <c r="OL60" s="18"/>
      <c r="OM60" s="18"/>
      <c r="ON60" s="18"/>
      <c r="OO60" s="18"/>
      <c r="OP60" s="18"/>
      <c r="OQ60" s="18"/>
      <c r="OR60" s="18"/>
      <c r="OS60" s="18"/>
      <c r="OT60" s="18"/>
      <c r="OU60" s="18"/>
      <c r="OV60" s="18"/>
      <c r="OW60" s="18"/>
      <c r="OX60" s="18"/>
      <c r="OY60" s="18"/>
      <c r="OZ60" s="18"/>
      <c r="PA60" s="18"/>
      <c r="PB60" s="18"/>
    </row>
    <row r="61" spans="1:418" s="26" customFormat="1" ht="14" hidden="1">
      <c r="A61" s="18"/>
      <c r="B61" s="18"/>
      <c r="C61" s="20"/>
      <c r="D61" s="20"/>
      <c r="E61" s="20"/>
      <c r="F61" s="20"/>
      <c r="G61" s="20"/>
      <c r="H61" s="20"/>
      <c r="I61" s="20"/>
      <c r="J61" s="20"/>
      <c r="K61" s="20"/>
      <c r="L61" s="18"/>
      <c r="M61" s="18"/>
      <c r="N61" s="18"/>
      <c r="O61" s="18"/>
      <c r="P61" s="18"/>
      <c r="Q61" s="18"/>
      <c r="R61" s="18"/>
      <c r="S61" s="18"/>
      <c r="T61" s="18"/>
      <c r="U61" s="18"/>
      <c r="V61" s="18"/>
      <c r="W61" s="18"/>
      <c r="X61" s="21"/>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row>
    <row r="62" spans="1:418" s="26" customFormat="1" hidden="1">
      <c r="A62" s="14"/>
      <c r="B62" s="14"/>
      <c r="C62" s="15"/>
      <c r="D62" s="15"/>
      <c r="E62" s="15"/>
      <c r="F62" s="15"/>
      <c r="G62" s="15"/>
      <c r="H62" s="15"/>
      <c r="I62" s="15"/>
      <c r="J62" s="15"/>
      <c r="K62" s="15"/>
      <c r="L62" s="14"/>
      <c r="M62" s="14"/>
      <c r="N62" s="14"/>
      <c r="O62" s="14"/>
      <c r="P62" s="18"/>
      <c r="Q62" s="18"/>
      <c r="R62" s="18"/>
      <c r="S62" s="18"/>
      <c r="T62" s="18"/>
      <c r="U62" s="18"/>
      <c r="V62" s="18"/>
      <c r="W62" s="18"/>
      <c r="X62" s="21"/>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row>
    <row r="63" spans="1:418" s="26" customFormat="1" hidden="1">
      <c r="A63" s="14"/>
      <c r="B63" s="14"/>
      <c r="C63" s="15"/>
      <c r="D63" s="15"/>
      <c r="E63" s="15"/>
      <c r="F63" s="15"/>
      <c r="G63" s="15"/>
      <c r="H63" s="15"/>
      <c r="I63" s="15"/>
      <c r="J63" s="15"/>
      <c r="K63" s="15"/>
      <c r="L63" s="14"/>
      <c r="M63" s="14"/>
      <c r="N63" s="14"/>
      <c r="O63" s="14"/>
      <c r="P63" s="18"/>
      <c r="Q63" s="18"/>
      <c r="R63" s="18"/>
      <c r="S63" s="18"/>
      <c r="T63" s="14"/>
      <c r="U63" s="14"/>
      <c r="V63" s="18"/>
      <c r="W63" s="18"/>
      <c r="X63" s="16"/>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row>
  </sheetData>
  <sheetProtection selectLockedCells="1"/>
  <mergeCells count="19">
    <mergeCell ref="C42:J42"/>
    <mergeCell ref="C43:J43"/>
    <mergeCell ref="C37:J37"/>
    <mergeCell ref="C35:J35"/>
    <mergeCell ref="C36:J36"/>
    <mergeCell ref="C38:L38"/>
    <mergeCell ref="N10:N11"/>
    <mergeCell ref="H24:I24"/>
    <mergeCell ref="C41:J41"/>
    <mergeCell ref="C6:D6"/>
    <mergeCell ref="H23:I23"/>
    <mergeCell ref="C15:D15"/>
    <mergeCell ref="C27:I27"/>
    <mergeCell ref="C31:I31"/>
    <mergeCell ref="C32:I32"/>
    <mergeCell ref="H20:I21"/>
    <mergeCell ref="H22:I22"/>
    <mergeCell ref="H10:I11"/>
    <mergeCell ref="C20:D20"/>
  </mergeCells>
  <conditionalFormatting sqref="N9:Q10 N13:Q13">
    <cfRule type="expression" dxfId="23" priority="15">
      <formula>A10="yes"</formula>
    </cfRule>
    <cfRule type="expression" dxfId="22" priority="16" stopIfTrue="1">
      <formula>"d14=""yes"""</formula>
    </cfRule>
  </conditionalFormatting>
  <conditionalFormatting sqref="R9:R10 R13">
    <cfRule type="expression" dxfId="21" priority="13">
      <formula>C10="yes"</formula>
    </cfRule>
    <cfRule type="expression" dxfId="20" priority="14" stopIfTrue="1">
      <formula>"d14=""yes"""</formula>
    </cfRule>
  </conditionalFormatting>
  <conditionalFormatting sqref="S9:S10 S13">
    <cfRule type="expression" dxfId="19" priority="1">
      <formula>C10="yes"</formula>
    </cfRule>
    <cfRule type="expression" dxfId="18" priority="2" stopIfTrue="1">
      <formula>"d14=""yes"""</formula>
    </cfRule>
  </conditionalFormatting>
  <dataValidations count="1">
    <dataValidation type="list" allowBlank="1" showInputMessage="1" showErrorMessage="1" sqref="D10" xr:uid="{00000000-0002-0000-0000-000000000000}">
      <formula1>"Male, Female"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Variables!$E$10:$E$16</xm:f>
          </x14:formula1>
          <xm:sqref>D15</xm:sqref>
        </x14:dataValidation>
        <x14:dataValidation type="list" allowBlank="1" showInputMessage="1" showErrorMessage="1" xr:uid="{00000000-0002-0000-0000-000002000000}">
          <x14:formula1>
            <xm:f>Variables!$E$8:$E$12</xm:f>
          </x14:formula1>
          <xm:sqref>F15</xm:sqref>
        </x14:dataValidation>
        <x14:dataValidation type="list" allowBlank="1" showInputMessage="1" showErrorMessage="1" xr:uid="{D821A0B0-FB7F-4780-963B-C2DEADD252F9}">
          <x14:formula1>
            <xm:f>Variables!$E$24:$E$27</xm:f>
          </x14:formula1>
          <xm:sqref>D16</xm:sqref>
        </x14:dataValidation>
        <x14:dataValidation type="list" allowBlank="1" showInputMessage="1" showErrorMessage="1" xr:uid="{62CD4E43-4411-4853-A966-8634FC20EC6D}">
          <x14:formula1>
            <xm:f>Variables!$G$10:$G$11</xm:f>
          </x14:formula1>
          <xm:sqref>D13</xm:sqref>
        </x14:dataValidation>
        <x14:dataValidation type="list" allowBlank="1" showInputMessage="1" showErrorMessage="1" xr:uid="{2C373F00-4075-4B00-93C5-DB0E98278C25}">
          <x14:formula1>
            <xm:f>Variables!$I$10:$I$13</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4098-B8F0-4273-B3BC-067D68187A4D}">
  <dimension ref="A1:PB64"/>
  <sheetViews>
    <sheetView showGridLines="0" zoomScale="80" zoomScaleNormal="80" workbookViewId="0">
      <selection activeCell="C17" sqref="C17:D17"/>
    </sheetView>
  </sheetViews>
  <sheetFormatPr defaultColWidth="4.453125" defaultRowHeight="16.5" customHeight="1" zeroHeight="1"/>
  <cols>
    <col min="1" max="1" width="6.54296875" style="14" customWidth="1"/>
    <col min="2" max="2" width="4" style="14" customWidth="1"/>
    <col min="3" max="3" width="65.26953125" style="15" customWidth="1"/>
    <col min="4" max="4" width="31.1796875" style="15" customWidth="1"/>
    <col min="5" max="5" width="1.54296875" style="15" customWidth="1"/>
    <col min="6" max="6" width="4.1796875" style="15" customWidth="1"/>
    <col min="7" max="7" width="3.26953125" style="15" customWidth="1"/>
    <col min="8" max="8" width="49.453125" style="15" customWidth="1"/>
    <col min="9" max="9" width="20.81640625" style="15" customWidth="1"/>
    <col min="10" max="10" width="4" style="15" customWidth="1"/>
    <col min="11" max="11" width="43.453125" style="15" customWidth="1"/>
    <col min="12" max="13" width="15.453125" style="14" customWidth="1"/>
    <col min="14" max="19" width="4.453125" style="14" customWidth="1"/>
    <col min="20" max="20" width="28.54296875" style="14" customWidth="1"/>
    <col min="21" max="21" width="16.26953125" style="14" customWidth="1"/>
    <col min="22" max="22" width="9.453125" style="14" customWidth="1"/>
    <col min="23" max="23" width="42.1796875" style="14" customWidth="1"/>
    <col min="24" max="24" width="16.54296875" style="16" customWidth="1"/>
    <col min="25" max="26" width="4.453125" style="14" customWidth="1"/>
    <col min="27" max="27" width="12.1796875" style="14" bestFit="1" customWidth="1"/>
    <col min="28" max="28" width="6.453125" style="14" customWidth="1"/>
    <col min="29" max="29" width="10.7265625" style="14" customWidth="1"/>
    <col min="30" max="30" width="14.7265625" style="14" customWidth="1"/>
    <col min="31" max="31" width="11.81640625" style="14" customWidth="1"/>
    <col min="32" max="32" width="4.453125" style="14" customWidth="1"/>
    <col min="33" max="33" width="14.7265625" style="14" customWidth="1"/>
    <col min="34" max="34" width="10.26953125" style="14" customWidth="1"/>
    <col min="35" max="65" width="4.453125" style="14" customWidth="1"/>
    <col min="66" max="418" width="4.453125" style="14"/>
    <col min="419" max="16384" width="4.453125" style="17"/>
  </cols>
  <sheetData>
    <row r="1" spans="1:418" s="18" customFormat="1" ht="37.5" customHeight="1">
      <c r="B1" s="19"/>
      <c r="C1" s="58" t="str">
        <f>Variables!B5</f>
        <v>Qantas Group Super Plan</v>
      </c>
      <c r="D1" s="20"/>
      <c r="E1" s="20"/>
      <c r="F1" s="20"/>
      <c r="G1" s="20"/>
      <c r="I1" s="20"/>
      <c r="J1" s="20"/>
      <c r="K1" s="20"/>
      <c r="T1" s="28" t="s">
        <v>50</v>
      </c>
      <c r="X1" s="21"/>
    </row>
    <row r="2" spans="1:418" s="18" customFormat="1" ht="37.5" customHeight="1">
      <c r="C2" s="22" t="str">
        <f>CONCATENATE("Insurance Calculator for ",U4)</f>
        <v>Insurance Calculator for XXX employees</v>
      </c>
      <c r="D2" s="20"/>
      <c r="E2" s="20"/>
      <c r="F2" s="20"/>
      <c r="G2" s="20"/>
      <c r="J2" s="20"/>
      <c r="K2" s="23" t="s">
        <v>0</v>
      </c>
      <c r="T2" s="123" t="s">
        <v>55</v>
      </c>
      <c r="U2" s="105" t="s">
        <v>86</v>
      </c>
      <c r="W2" s="18" t="str">
        <f>IF(U2="Corporate","Corporate Insurance Guide", "Business Insurance Guide and Plan Information Factsheet")</f>
        <v>Corporate Insurance Guide</v>
      </c>
      <c r="X2" s="21"/>
    </row>
    <row r="3" spans="1:418" s="18" customFormat="1" ht="14">
      <c r="C3" s="24"/>
      <c r="D3" s="20"/>
      <c r="E3" s="20"/>
      <c r="F3" s="20"/>
      <c r="G3" s="20"/>
      <c r="H3" s="20"/>
      <c r="I3" s="20"/>
      <c r="J3" s="20"/>
      <c r="K3" s="20"/>
      <c r="T3" s="123"/>
      <c r="U3" s="124"/>
      <c r="V3" s="105"/>
      <c r="X3" s="21"/>
    </row>
    <row r="4" spans="1:418" s="26" customFormat="1" ht="12" customHeight="1">
      <c r="A4" s="18"/>
      <c r="B4" s="62"/>
      <c r="C4" s="63"/>
      <c r="D4" s="64"/>
      <c r="E4" s="64"/>
      <c r="F4" s="64"/>
      <c r="G4" s="20"/>
      <c r="H4" s="25"/>
      <c r="I4" s="20"/>
      <c r="J4" s="20"/>
      <c r="K4" s="25"/>
      <c r="L4" s="18"/>
      <c r="M4" s="18"/>
      <c r="N4" s="18"/>
      <c r="O4" s="18"/>
      <c r="P4" s="18"/>
      <c r="Q4" s="18"/>
      <c r="R4" s="18"/>
      <c r="S4" s="18"/>
      <c r="T4" s="123" t="s">
        <v>52</v>
      </c>
      <c r="U4" s="124" t="s">
        <v>53</v>
      </c>
      <c r="V4" s="105"/>
      <c r="W4" s="18"/>
      <c r="X4" s="21"/>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row>
    <row r="5" spans="1:418" s="26" customFormat="1" ht="30" customHeight="1">
      <c r="A5" s="18"/>
      <c r="B5" s="62"/>
      <c r="C5" s="61" t="s">
        <v>1</v>
      </c>
      <c r="D5" s="65"/>
      <c r="E5" s="64"/>
      <c r="F5" s="64"/>
      <c r="G5" s="60"/>
      <c r="H5" s="59" t="s">
        <v>2</v>
      </c>
      <c r="I5" s="60"/>
      <c r="J5" s="60"/>
      <c r="K5" s="59" t="s">
        <v>3</v>
      </c>
      <c r="L5" s="18"/>
      <c r="M5" s="18"/>
      <c r="N5" s="18"/>
      <c r="O5" s="18"/>
      <c r="P5" s="18"/>
      <c r="Q5" s="18"/>
      <c r="R5" s="18"/>
      <c r="S5" s="18"/>
      <c r="T5" s="127" t="s">
        <v>54</v>
      </c>
      <c r="U5" s="126" t="s">
        <v>91</v>
      </c>
      <c r="V5" s="105"/>
      <c r="W5" s="18"/>
      <c r="X5" s="21"/>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row>
    <row r="6" spans="1:418" s="26" customFormat="1" ht="30" customHeight="1" thickBot="1">
      <c r="A6" s="18"/>
      <c r="B6" s="62"/>
      <c r="C6" s="201" t="s">
        <v>4</v>
      </c>
      <c r="D6" s="202"/>
      <c r="E6" s="66"/>
      <c r="F6" s="66"/>
      <c r="G6" s="74"/>
      <c r="H6" s="74"/>
      <c r="I6" s="74"/>
      <c r="J6" s="74"/>
      <c r="K6" s="74"/>
      <c r="L6" s="75" t="s">
        <v>5</v>
      </c>
      <c r="M6" s="75" t="s">
        <v>6</v>
      </c>
      <c r="N6" s="18"/>
      <c r="O6" s="18"/>
      <c r="P6" s="18"/>
      <c r="Q6" s="18"/>
      <c r="R6" s="18"/>
      <c r="S6" s="18"/>
      <c r="T6" s="125"/>
      <c r="U6" s="127"/>
      <c r="V6" s="18"/>
      <c r="W6" s="18"/>
      <c r="X6" s="133"/>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row>
    <row r="7" spans="1:418" s="26" customFormat="1" ht="30" customHeight="1" thickBot="1">
      <c r="A7" s="18"/>
      <c r="B7" s="62"/>
      <c r="C7" s="67" t="s">
        <v>7</v>
      </c>
      <c r="D7" s="111">
        <v>45370</v>
      </c>
      <c r="E7" s="112"/>
      <c r="F7" s="68"/>
      <c r="G7" s="74"/>
      <c r="H7" s="80" t="s">
        <v>8</v>
      </c>
      <c r="I7" s="81" t="e">
        <f>IF(OR(D9&lt;15,$D$9&gt;(U17-1)),0,VLOOKUP(D9,'D&amp;TPD-Rates'!#REF!,6,FALSE))</f>
        <v>#REF!</v>
      </c>
      <c r="J7" s="76"/>
      <c r="K7" s="80" t="s">
        <v>9</v>
      </c>
      <c r="L7" s="82" t="e">
        <f>M7/52</f>
        <v>#REF!</v>
      </c>
      <c r="M7" s="83" t="e">
        <f>IF(I7=0,0,(VLOOKUP($D$9,'D&amp;TPD-Rates'!#REF!,8+IF($D$10="Female",1,0))))</f>
        <v>#REF!</v>
      </c>
      <c r="N7" s="30"/>
      <c r="O7" s="30"/>
      <c r="P7" s="30"/>
      <c r="Q7" s="30"/>
      <c r="R7" s="30"/>
      <c r="S7" s="30"/>
      <c r="T7" s="127" t="s">
        <v>68</v>
      </c>
      <c r="U7" s="104" t="s">
        <v>70</v>
      </c>
      <c r="V7" s="18"/>
      <c r="W7" s="18"/>
      <c r="X7" s="133"/>
      <c r="Y7" s="18"/>
      <c r="Z7" s="18"/>
      <c r="AA7" s="31" t="s">
        <v>10</v>
      </c>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row>
    <row r="8" spans="1:418" s="26" customFormat="1" ht="30" customHeight="1" thickBot="1">
      <c r="A8" s="18"/>
      <c r="B8" s="62"/>
      <c r="C8" s="67" t="s">
        <v>11</v>
      </c>
      <c r="D8" s="111">
        <v>32874</v>
      </c>
      <c r="E8" s="112"/>
      <c r="F8" s="68"/>
      <c r="G8" s="74"/>
      <c r="H8" s="93" t="s">
        <v>12</v>
      </c>
      <c r="I8" s="95" t="e">
        <f>IF(OR(D9&lt;15,$D$9&gt;(U18-1)),0,VLOOKUP(D9,'D&amp;TPD-Rates'!#REF!,7,FALSE))</f>
        <v>#REF!</v>
      </c>
      <c r="J8" s="76"/>
      <c r="K8" s="93" t="s">
        <v>13</v>
      </c>
      <c r="L8" s="98" t="e">
        <f>M8/52</f>
        <v>#REF!</v>
      </c>
      <c r="M8" s="94" t="e">
        <f>IF(I8=0,0,(VLOOKUP($D$9,'D&amp;TPD-Rates'!#REF!,10+IF($D$10="Female",1,0))))</f>
        <v>#REF!</v>
      </c>
      <c r="N8" s="30"/>
      <c r="O8" s="30"/>
      <c r="P8" s="30"/>
      <c r="Q8" s="30"/>
      <c r="R8" s="30"/>
      <c r="S8" s="30"/>
      <c r="T8" s="32" t="s">
        <v>69</v>
      </c>
      <c r="U8" s="106" t="str">
        <f>VLOOKUP(U7,Checklist!B3:F9,3, FALSE)</f>
        <v>unlimited</v>
      </c>
      <c r="V8" s="30"/>
      <c r="W8" s="18"/>
      <c r="X8" s="133"/>
      <c r="Y8" s="18"/>
      <c r="Z8" s="18"/>
      <c r="AA8" s="18"/>
      <c r="AB8" s="33"/>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row>
    <row r="9" spans="1:418" s="26" customFormat="1" ht="30" customHeight="1" thickBot="1">
      <c r="A9" s="18"/>
      <c r="B9" s="62"/>
      <c r="C9" s="67" t="s">
        <v>15</v>
      </c>
      <c r="D9" s="113">
        <f>IF(OR(D7="",D8=""),"",DATEDIF(D8,D7,"y"))</f>
        <v>34</v>
      </c>
      <c r="E9" s="114"/>
      <c r="F9" s="69"/>
      <c r="G9" s="74"/>
      <c r="H9" s="93" t="str">
        <f>CONCATENATE("Additional Death Cover", IF(D13&gt;I9, " *",""))</f>
        <v>Additional Death Cover</v>
      </c>
      <c r="I9" s="81">
        <f>IF(OR(D9&lt;15,D9&gt;(U19-1)),0,IF(D13="",0,MIN(D13,U10)))</f>
        <v>100000000</v>
      </c>
      <c r="J9" s="76"/>
      <c r="K9" s="87" t="s">
        <v>20</v>
      </c>
      <c r="L9" s="91" t="e">
        <f>M9/52</f>
        <v>#REF!</v>
      </c>
      <c r="M9" s="92" t="e">
        <f>M8+M7</f>
        <v>#REF!</v>
      </c>
      <c r="N9" s="34"/>
      <c r="O9" s="34"/>
      <c r="P9" s="34"/>
      <c r="Q9" s="34"/>
      <c r="R9" s="34"/>
      <c r="S9" s="34"/>
      <c r="T9" s="32" t="s">
        <v>16</v>
      </c>
      <c r="U9" s="106">
        <f>VLOOKUP(U7,Checklist!B3:F9,4,FALSE)</f>
        <v>3000000</v>
      </c>
      <c r="V9" s="32"/>
      <c r="W9" s="18"/>
      <c r="X9" s="133"/>
      <c r="Y9" s="18"/>
      <c r="Z9" s="18"/>
      <c r="AA9" s="18" t="s">
        <v>17</v>
      </c>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row>
    <row r="10" spans="1:418" s="26" customFormat="1" ht="30" customHeight="1" thickBot="1">
      <c r="A10" s="18"/>
      <c r="B10" s="62"/>
      <c r="C10" s="67" t="s">
        <v>18</v>
      </c>
      <c r="D10" s="115" t="s">
        <v>17</v>
      </c>
      <c r="E10" s="112"/>
      <c r="F10" s="69"/>
      <c r="G10" s="74"/>
      <c r="H10" s="89" t="e">
        <f>CONCATENATE("Additional TPD Cover", IF(D14&gt;I10, " *",""))</f>
        <v>#REF!</v>
      </c>
      <c r="I10" s="90" t="e">
        <f>IF(OR(D9&lt;15,D9&gt;(U20-1)),0,IF(D14="",0,MIN(D14,U11)))</f>
        <v>#REF!</v>
      </c>
      <c r="J10" s="76"/>
      <c r="K10" s="18"/>
      <c r="L10" s="18"/>
      <c r="M10" s="18"/>
      <c r="N10" s="197"/>
      <c r="O10" s="36"/>
      <c r="P10" s="36"/>
      <c r="Q10" s="36"/>
      <c r="R10" s="36"/>
      <c r="S10" s="36"/>
      <c r="T10" s="140" t="s">
        <v>89</v>
      </c>
      <c r="U10" s="37" t="str">
        <f>IF(U8="unlimited", "", U8-I7)</f>
        <v/>
      </c>
      <c r="V10" s="34"/>
      <c r="W10" s="139"/>
      <c r="X10" s="133"/>
      <c r="Y10" s="18"/>
      <c r="Z10" s="18"/>
      <c r="AA10" s="18" t="s">
        <v>22</v>
      </c>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row>
    <row r="11" spans="1:418" s="26" customFormat="1" ht="30" customHeight="1">
      <c r="A11" s="18"/>
      <c r="B11" s="62"/>
      <c r="C11" s="67"/>
      <c r="D11" s="67"/>
      <c r="E11" s="67"/>
      <c r="F11" s="70"/>
      <c r="G11" s="74"/>
      <c r="H11" s="170" t="e">
        <f>IF(OR(D13&gt;I9,D14&gt;I10),"* Additional cover limited by maximum cover levels","")</f>
        <v>#REF!</v>
      </c>
      <c r="I11" s="142"/>
      <c r="J11" s="76"/>
      <c r="K11" s="74"/>
      <c r="L11" s="77"/>
      <c r="M11" s="77"/>
      <c r="N11" s="197"/>
      <c r="O11" s="36"/>
      <c r="P11" s="36"/>
      <c r="Q11" s="36"/>
      <c r="R11" s="36"/>
      <c r="S11" s="36"/>
      <c r="T11" s="140" t="s">
        <v>90</v>
      </c>
      <c r="U11" s="106" t="e">
        <f>U9-I8</f>
        <v>#REF!</v>
      </c>
      <c r="V11" s="36"/>
      <c r="W11" s="18"/>
      <c r="X11" s="133"/>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row>
    <row r="12" spans="1:418" s="26" customFormat="1" ht="30" customHeight="1" thickBot="1">
      <c r="A12" s="18"/>
      <c r="B12" s="62"/>
      <c r="C12" s="204" t="s">
        <v>92</v>
      </c>
      <c r="D12" s="204"/>
      <c r="E12" s="67"/>
      <c r="F12" s="70"/>
      <c r="G12" s="74"/>
      <c r="H12" s="80" t="s">
        <v>27</v>
      </c>
      <c r="I12" s="86" t="e">
        <f>I7+I9</f>
        <v>#REF!</v>
      </c>
      <c r="J12" s="76"/>
      <c r="K12" s="138" t="s">
        <v>85</v>
      </c>
      <c r="L12" s="82" t="e">
        <f>M12/52</f>
        <v>#REF!</v>
      </c>
      <c r="M12" s="83" t="e">
        <f>IF(I9=0,0,(VLOOKUP($D$9,'D&amp;TPD-Rates'!#REF!,2+IF(Casuals!$D$10="Female",1,0)))*I9/10000)</f>
        <v>#REF!</v>
      </c>
      <c r="N12" s="36"/>
      <c r="O12" s="36"/>
      <c r="P12" s="36"/>
      <c r="Q12" s="36"/>
      <c r="R12" s="36"/>
      <c r="S12" s="36"/>
      <c r="T12" s="140"/>
      <c r="U12" s="18"/>
      <c r="V12" s="36"/>
      <c r="W12" s="18"/>
      <c r="X12" s="133"/>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row>
    <row r="13" spans="1:418" s="26" customFormat="1" ht="35.15" customHeight="1" thickBot="1">
      <c r="A13" s="18"/>
      <c r="B13" s="62"/>
      <c r="C13" s="72" t="s">
        <v>19</v>
      </c>
      <c r="D13" s="116">
        <v>100000000</v>
      </c>
      <c r="E13" s="117"/>
      <c r="F13" s="62"/>
      <c r="G13" s="78"/>
      <c r="H13" s="87" t="s">
        <v>30</v>
      </c>
      <c r="I13" s="88" t="e">
        <f>I8+I10</f>
        <v>#REF!</v>
      </c>
      <c r="J13" s="74"/>
      <c r="K13" s="99" t="s">
        <v>28</v>
      </c>
      <c r="L13" s="98" t="e">
        <f>M13/52</f>
        <v>#REF!</v>
      </c>
      <c r="M13" s="94" t="e">
        <f>IF(I10=0,0,(VLOOKUP($D$9,'D&amp;TPD-Rates'!#REF!,4+IF(Casuals!$D$10="Female",1,0)))*I10/10000)</f>
        <v>#REF!</v>
      </c>
      <c r="N13" s="39"/>
      <c r="O13" s="39"/>
      <c r="P13" s="39"/>
      <c r="Q13" s="39"/>
      <c r="R13" s="39"/>
      <c r="S13" s="39"/>
      <c r="T13" s="32"/>
      <c r="U13" s="18"/>
      <c r="V13" s="36"/>
      <c r="W13" s="38" t="str">
        <f>IF(U13&gt;0,CONCATENATE(" you are eligible to apply for Death cover of $",U13,W15,".")," ")</f>
        <v xml:space="preserve"> </v>
      </c>
      <c r="X13" s="133"/>
      <c r="Y13" s="18"/>
      <c r="Z13" s="18"/>
      <c r="AA13" s="18"/>
      <c r="AB13" s="18"/>
      <c r="AC13" s="35"/>
      <c r="AD13" s="35"/>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row>
    <row r="14" spans="1:418" s="26" customFormat="1" ht="30" customHeight="1" thickBot="1">
      <c r="A14" s="18"/>
      <c r="B14" s="62"/>
      <c r="C14" s="72" t="s">
        <v>23</v>
      </c>
      <c r="D14" s="116">
        <v>50000000</v>
      </c>
      <c r="E14" s="117"/>
      <c r="F14" s="69"/>
      <c r="G14" s="74"/>
      <c r="H14" s="141"/>
      <c r="I14" s="18"/>
      <c r="J14" s="74"/>
      <c r="K14" s="100" t="s">
        <v>31</v>
      </c>
      <c r="L14" s="101" t="e">
        <f>M14/52</f>
        <v>#REF!</v>
      </c>
      <c r="M14" s="102" t="e">
        <f>M13+M12</f>
        <v>#REF!</v>
      </c>
      <c r="N14" s="18"/>
      <c r="O14" s="18"/>
      <c r="P14" s="18"/>
      <c r="Q14" s="18"/>
      <c r="R14" s="18"/>
      <c r="S14" s="18"/>
      <c r="T14" s="18"/>
      <c r="U14" s="123" t="s">
        <v>60</v>
      </c>
      <c r="V14" s="29"/>
      <c r="W14" s="40"/>
      <c r="X14" s="133"/>
      <c r="Y14" s="18"/>
      <c r="Z14" s="18"/>
      <c r="AA14" s="18"/>
      <c r="AB14" s="18"/>
      <c r="AC14" s="35"/>
      <c r="AD14" s="35"/>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row>
    <row r="15" spans="1:418" s="26" customFormat="1" ht="34" customHeight="1">
      <c r="A15" s="18"/>
      <c r="B15" s="62"/>
      <c r="C15" s="217" t="str">
        <f>IF(D14&gt;0,CONCATENATE("From age 61, Additional TPD cover reduced annually by ",U15,"% of your insured benefit at age 60, until your ",U20,"th birthday when cover ceases."),"")</f>
        <v>From age 61, Additional TPD cover reduced annually by 10% of your insured benefit at age 60, until your 67th birthday when cover ceases.</v>
      </c>
      <c r="D15" s="217"/>
      <c r="E15" s="64"/>
      <c r="F15" s="71"/>
      <c r="G15" s="74"/>
      <c r="H15" s="18"/>
      <c r="I15" s="18"/>
      <c r="J15" s="76"/>
      <c r="K15" s="18"/>
      <c r="L15" s="18"/>
      <c r="M15" s="18"/>
      <c r="N15" s="20"/>
      <c r="O15" s="20"/>
      <c r="P15" s="20"/>
      <c r="Q15" s="20"/>
      <c r="R15" s="20"/>
      <c r="S15" s="20"/>
      <c r="T15" s="140" t="s">
        <v>59</v>
      </c>
      <c r="U15" s="130" t="s">
        <v>61</v>
      </c>
      <c r="V15" s="44"/>
      <c r="W15" s="38"/>
      <c r="X15" s="133"/>
      <c r="Y15" s="18"/>
      <c r="Z15" s="18"/>
      <c r="AA15" s="41"/>
      <c r="AB15" s="18"/>
      <c r="AC15" s="18"/>
      <c r="AD15" s="35"/>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row>
    <row r="16" spans="1:418" s="26" customFormat="1" ht="40.5" customHeight="1">
      <c r="A16" s="18"/>
      <c r="B16" s="62"/>
      <c r="C16" s="220" t="str">
        <f>IF(D14&gt;0,CONCATENATE("If your cover commenced after age 60, any Additional TPD cover will reduce at a rate greater than ",U15,"% per annum."),"")</f>
        <v>If your cover commenced after age 60, any Additional TPD cover will reduce at a rate greater than 10% per annum.</v>
      </c>
      <c r="D16" s="220"/>
      <c r="E16" s="64"/>
      <c r="F16" s="73"/>
      <c r="G16" s="78"/>
      <c r="H16" s="203" t="s">
        <v>95</v>
      </c>
      <c r="I16" s="203"/>
      <c r="J16" s="77"/>
      <c r="K16" s="18"/>
      <c r="L16" s="18"/>
      <c r="M16" s="18"/>
      <c r="N16" s="18"/>
      <c r="O16" s="18"/>
      <c r="P16" s="18"/>
      <c r="Q16" s="18"/>
      <c r="R16" s="18"/>
      <c r="S16" s="18"/>
      <c r="T16" s="18"/>
      <c r="U16" s="123" t="s">
        <v>82</v>
      </c>
      <c r="V16" s="44"/>
      <c r="W16" s="20"/>
      <c r="X16" s="133"/>
      <c r="Y16" s="18"/>
      <c r="Z16" s="18"/>
      <c r="AA16" s="41"/>
      <c r="AB16" s="18"/>
      <c r="AC16" s="18"/>
      <c r="AD16" s="35"/>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row>
    <row r="17" spans="1:418" s="26" customFormat="1" ht="30" customHeight="1">
      <c r="A17" s="18"/>
      <c r="B17" s="62"/>
      <c r="C17" s="218" t="str">
        <f>IF(D14&gt;0,CONCATENATE("This reduction is not reflected in the cover levels or premiums shown in this calculator. Refer to your Super Savings – Corporate Insurance Guide for details."),"")</f>
        <v>This reduction is not reflected in the cover levels or premiums shown in this calculator. Refer to your Super Savings – Corporate Insurance Guide for details.</v>
      </c>
      <c r="D17" s="218"/>
      <c r="E17" s="64"/>
      <c r="F17" s="73"/>
      <c r="G17" s="78"/>
      <c r="H17" s="206" t="s">
        <v>93</v>
      </c>
      <c r="I17" s="206"/>
      <c r="J17" s="84"/>
      <c r="K17" s="93" t="s">
        <v>37</v>
      </c>
      <c r="L17" s="98" t="e">
        <f>M17/52</f>
        <v>#REF!</v>
      </c>
      <c r="M17" s="103" t="e">
        <f>M7+M12</f>
        <v>#REF!</v>
      </c>
      <c r="N17" s="18"/>
      <c r="O17" s="18"/>
      <c r="P17" s="18"/>
      <c r="Q17" s="18"/>
      <c r="R17" s="18"/>
      <c r="S17" s="18"/>
      <c r="T17" s="32" t="s">
        <v>80</v>
      </c>
      <c r="U17" s="131">
        <v>67</v>
      </c>
      <c r="V17" s="44"/>
      <c r="W17" s="38"/>
      <c r="X17" s="133"/>
      <c r="Y17" s="18"/>
      <c r="Z17" s="43"/>
      <c r="AA17" s="41"/>
      <c r="AB17" s="18"/>
      <c r="AC17" s="18"/>
      <c r="AD17" s="35"/>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row>
    <row r="18" spans="1:418" s="26" customFormat="1" ht="34.5" customHeight="1">
      <c r="A18" s="18"/>
      <c r="B18" s="143"/>
      <c r="C18" s="219"/>
      <c r="D18" s="219"/>
      <c r="E18" s="145"/>
      <c r="F18" s="143"/>
      <c r="G18" s="77"/>
      <c r="H18" s="18"/>
      <c r="I18" s="18"/>
      <c r="J18" s="84"/>
      <c r="K18" s="80" t="s">
        <v>38</v>
      </c>
      <c r="L18" s="82" t="e">
        <f>M18/52</f>
        <v>#REF!</v>
      </c>
      <c r="M18" s="86" t="e">
        <f>M8+M13</f>
        <v>#REF!</v>
      </c>
      <c r="N18" s="18"/>
      <c r="O18" s="18"/>
      <c r="P18" s="18"/>
      <c r="Q18" s="18"/>
      <c r="R18" s="18"/>
      <c r="S18" s="18"/>
      <c r="T18" s="32" t="s">
        <v>81</v>
      </c>
      <c r="U18" s="131">
        <v>67</v>
      </c>
      <c r="V18" s="44"/>
      <c r="W18" s="20"/>
      <c r="X18" s="133"/>
      <c r="Y18" s="18"/>
      <c r="Z18" s="18"/>
      <c r="AA18" s="41"/>
      <c r="AB18" s="18"/>
      <c r="AC18" s="18"/>
      <c r="AD18" s="35"/>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row>
    <row r="19" spans="1:418" s="26" customFormat="1" ht="34.5" customHeight="1" thickBot="1">
      <c r="A19" s="18"/>
      <c r="B19" s="143"/>
      <c r="C19" s="144"/>
      <c r="D19" s="144"/>
      <c r="E19" s="145"/>
      <c r="F19" s="143"/>
      <c r="G19" s="77"/>
      <c r="H19" s="18"/>
      <c r="I19" s="18"/>
      <c r="J19" s="84"/>
      <c r="K19" s="87" t="s">
        <v>94</v>
      </c>
      <c r="L19" s="91" t="e">
        <f>M19/52</f>
        <v>#REF!</v>
      </c>
      <c r="M19" s="88" t="e">
        <f>M17+M18</f>
        <v>#REF!</v>
      </c>
      <c r="N19" s="18"/>
      <c r="O19" s="18"/>
      <c r="P19" s="18"/>
      <c r="Q19" s="18"/>
      <c r="R19" s="18"/>
      <c r="S19" s="18"/>
      <c r="T19" s="32" t="s">
        <v>78</v>
      </c>
      <c r="U19" s="131">
        <v>70</v>
      </c>
      <c r="V19" s="44"/>
      <c r="W19" s="20"/>
      <c r="X19" s="21"/>
      <c r="Y19" s="18"/>
      <c r="Z19" s="18"/>
      <c r="AA19" s="41"/>
      <c r="AB19" s="18"/>
      <c r="AC19" s="18"/>
      <c r="AD19" s="35"/>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row>
    <row r="20" spans="1:418" s="26" customFormat="1" ht="37.5" customHeight="1">
      <c r="A20" s="18"/>
      <c r="B20" s="146"/>
      <c r="C20" s="146"/>
      <c r="D20" s="146"/>
      <c r="E20" s="146"/>
      <c r="F20" s="146"/>
      <c r="G20" s="76"/>
      <c r="H20" s="18"/>
      <c r="I20" s="18"/>
      <c r="J20" s="84"/>
      <c r="K20" s="74"/>
      <c r="L20" s="77"/>
      <c r="M20" s="77"/>
      <c r="N20" s="43"/>
      <c r="O20" s="43"/>
      <c r="P20" s="43"/>
      <c r="Q20" s="43"/>
      <c r="R20" s="43"/>
      <c r="S20" s="43"/>
      <c r="T20" s="32" t="s">
        <v>79</v>
      </c>
      <c r="U20" s="131">
        <v>67</v>
      </c>
      <c r="V20" s="32"/>
      <c r="W20" s="18"/>
      <c r="X20" s="21"/>
      <c r="Y20" s="18"/>
      <c r="Z20" s="18"/>
      <c r="AA20" s="41"/>
      <c r="AB20" s="18"/>
      <c r="AC20" s="18"/>
      <c r="AD20" s="35"/>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row>
    <row r="21" spans="1:418" s="26" customFormat="1" ht="29.25" customHeight="1">
      <c r="A21" s="18"/>
      <c r="B21" s="18"/>
      <c r="C21" s="79" t="str">
        <f>CONCATENATE("For ",U5)</f>
        <v>For Casual employees</v>
      </c>
      <c r="D21" s="45"/>
      <c r="E21" s="45"/>
      <c r="F21" s="45"/>
      <c r="G21" s="42"/>
      <c r="H21" s="42"/>
      <c r="I21" s="42"/>
      <c r="J21" s="42"/>
      <c r="K21" s="44"/>
      <c r="L21" s="44"/>
      <c r="M21" s="44"/>
      <c r="N21" s="44"/>
      <c r="O21" s="44"/>
      <c r="P21" s="44"/>
      <c r="Q21" s="44"/>
      <c r="R21" s="44"/>
      <c r="S21" s="44"/>
      <c r="T21" s="32"/>
      <c r="U21" s="18"/>
      <c r="V21" s="29"/>
      <c r="W21" s="18"/>
      <c r="X21" s="21"/>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row>
    <row r="22" spans="1:418" s="49" customFormat="1" ht="22" customHeight="1">
      <c r="A22" s="32"/>
      <c r="B22" s="32"/>
      <c r="C22" s="206" t="str">
        <f>CONCATENATE("If you are an eligible employee (refer to your Super Savings - ",W2,"), you will automatically receive Standard cover, unless you decide to opt out of cover. ")</f>
        <v xml:space="preserve">If you are an eligible employee (refer to your Super Savings - Corporate Insurance Guide), you will automatically receive Standard cover, unless you decide to opt out of cover. </v>
      </c>
      <c r="D22" s="206"/>
      <c r="E22" s="206"/>
      <c r="F22" s="206"/>
      <c r="G22" s="206"/>
      <c r="H22" s="206"/>
      <c r="I22" s="206"/>
      <c r="J22" s="46"/>
      <c r="K22" s="46"/>
      <c r="L22" s="46"/>
      <c r="M22" s="47"/>
      <c r="N22" s="32"/>
      <c r="O22" s="32"/>
      <c r="P22" s="147"/>
      <c r="Q22" s="147"/>
      <c r="R22" s="147"/>
      <c r="S22" s="147"/>
      <c r="T22" s="32"/>
      <c r="U22" s="18"/>
      <c r="V22" s="29"/>
      <c r="W22" s="32"/>
      <c r="X22" s="48"/>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row>
    <row r="23" spans="1:418" s="49" customFormat="1" ht="21" customHeight="1">
      <c r="A23" s="32"/>
      <c r="B23" s="32"/>
      <c r="C23" s="206" t="s">
        <v>123</v>
      </c>
      <c r="D23" s="206"/>
      <c r="E23" s="206"/>
      <c r="F23" s="206"/>
      <c r="G23" s="206"/>
      <c r="H23" s="206"/>
      <c r="I23" s="206"/>
      <c r="J23" s="51"/>
      <c r="K23" s="51"/>
      <c r="L23" s="51"/>
      <c r="M23" s="47"/>
      <c r="N23" s="32"/>
      <c r="O23" s="32"/>
      <c r="P23" s="147"/>
      <c r="Q23" s="147"/>
      <c r="R23" s="147"/>
      <c r="S23" s="147"/>
      <c r="T23" s="32"/>
      <c r="U23" s="18"/>
      <c r="V23" s="29"/>
      <c r="W23" s="32"/>
      <c r="X23" s="48"/>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row>
    <row r="24" spans="1:418" s="49" customFormat="1" ht="21" customHeight="1">
      <c r="A24" s="32"/>
      <c r="B24" s="32"/>
      <c r="C24" s="206" t="s">
        <v>58</v>
      </c>
      <c r="D24" s="206"/>
      <c r="E24" s="206"/>
      <c r="F24" s="206"/>
      <c r="G24" s="206"/>
      <c r="H24" s="206"/>
      <c r="I24" s="206"/>
      <c r="J24" s="51"/>
      <c r="K24" s="51"/>
      <c r="L24" s="51"/>
      <c r="M24" s="47"/>
      <c r="N24" s="32"/>
      <c r="O24" s="32"/>
      <c r="P24" s="32"/>
      <c r="Q24" s="32"/>
      <c r="R24" s="32"/>
      <c r="S24" s="32"/>
      <c r="T24" s="32"/>
      <c r="U24" s="18"/>
      <c r="V24" s="29"/>
      <c r="W24" s="32"/>
      <c r="X24" s="48"/>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row>
    <row r="25" spans="1:418" s="49" customFormat="1" ht="12.65" customHeight="1">
      <c r="A25" s="32"/>
      <c r="B25" s="18"/>
      <c r="C25" s="50"/>
      <c r="D25" s="51"/>
      <c r="E25" s="51"/>
      <c r="F25" s="51"/>
      <c r="G25" s="51"/>
      <c r="H25" s="51"/>
      <c r="I25" s="51"/>
      <c r="J25" s="51"/>
      <c r="K25" s="51"/>
      <c r="L25" s="51"/>
      <c r="M25" s="47"/>
      <c r="N25" s="32"/>
      <c r="O25" s="32"/>
      <c r="P25" s="32"/>
      <c r="Q25" s="32"/>
      <c r="R25" s="32"/>
      <c r="S25" s="32"/>
      <c r="T25" s="32"/>
      <c r="U25" s="18"/>
      <c r="V25" s="29"/>
      <c r="W25" s="32"/>
      <c r="X25" s="48"/>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row>
    <row r="26" spans="1:418" s="49" customFormat="1" ht="21" customHeight="1">
      <c r="A26" s="32"/>
      <c r="B26" s="18"/>
      <c r="C26" s="79" t="s">
        <v>42</v>
      </c>
      <c r="D26" s="51"/>
      <c r="E26" s="51"/>
      <c r="F26" s="51"/>
      <c r="G26" s="51"/>
      <c r="H26" s="51"/>
      <c r="I26" s="51"/>
      <c r="J26" s="51"/>
      <c r="K26" s="52"/>
      <c r="L26" s="52"/>
      <c r="M26" s="47"/>
      <c r="N26" s="32"/>
      <c r="O26" s="32"/>
      <c r="P26" s="32"/>
      <c r="Q26" s="32"/>
      <c r="R26" s="32"/>
      <c r="S26" s="32"/>
      <c r="T26" s="32"/>
      <c r="U26" s="32"/>
      <c r="V26" s="32"/>
      <c r="W26" s="32"/>
      <c r="X26" s="48"/>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row>
    <row r="27" spans="1:418" s="49" customFormat="1" ht="54.65" customHeight="1">
      <c r="A27" s="53"/>
      <c r="B27" s="32"/>
      <c r="C27" s="215" t="s">
        <v>128</v>
      </c>
      <c r="D27" s="215"/>
      <c r="E27" s="215"/>
      <c r="F27" s="215"/>
      <c r="G27" s="215"/>
      <c r="H27" s="215"/>
      <c r="I27" s="215"/>
      <c r="J27" s="215"/>
      <c r="K27" s="54"/>
      <c r="L27" s="54"/>
      <c r="M27" s="55"/>
      <c r="N27" s="53"/>
      <c r="O27" s="53"/>
      <c r="P27" s="32"/>
      <c r="Q27" s="32"/>
      <c r="R27" s="32"/>
      <c r="S27" s="32"/>
      <c r="T27" s="32"/>
      <c r="U27" s="32"/>
      <c r="V27" s="32"/>
      <c r="W27" s="32"/>
      <c r="X27" s="48"/>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row>
    <row r="28" spans="1:418" s="49" customFormat="1" ht="38.5" customHeight="1">
      <c r="A28" s="53"/>
      <c r="B28" s="32"/>
      <c r="C28" s="214" t="s">
        <v>43</v>
      </c>
      <c r="D28" s="200"/>
      <c r="E28" s="200"/>
      <c r="F28" s="200"/>
      <c r="G28" s="200"/>
      <c r="H28" s="200"/>
      <c r="I28" s="200"/>
      <c r="J28" s="200"/>
      <c r="K28" s="54"/>
      <c r="L28" s="54"/>
      <c r="M28" s="55"/>
      <c r="N28" s="53"/>
      <c r="O28" s="53"/>
      <c r="P28" s="32"/>
      <c r="Q28" s="32"/>
      <c r="R28" s="32"/>
      <c r="S28" s="32"/>
      <c r="T28" s="53"/>
      <c r="U28" s="53"/>
      <c r="V28" s="32"/>
      <c r="W28" s="32"/>
      <c r="X28" s="56"/>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row>
    <row r="29" spans="1:418" s="57" customFormat="1" ht="53.5" customHeight="1">
      <c r="A29" s="53"/>
      <c r="B29" s="53"/>
      <c r="C29" s="214" t="s">
        <v>44</v>
      </c>
      <c r="D29" s="200"/>
      <c r="E29" s="200"/>
      <c r="F29" s="200"/>
      <c r="G29" s="200"/>
      <c r="H29" s="200"/>
      <c r="I29" s="200"/>
      <c r="J29" s="200"/>
      <c r="K29" s="54"/>
      <c r="L29" s="54"/>
      <c r="M29" s="55"/>
      <c r="N29" s="53"/>
      <c r="O29" s="53"/>
      <c r="P29" s="53"/>
      <c r="Q29" s="53"/>
      <c r="R29" s="53"/>
      <c r="S29" s="53"/>
      <c r="T29" s="53"/>
      <c r="U29" s="53"/>
      <c r="V29" s="53"/>
      <c r="W29" s="53"/>
      <c r="X29" s="56"/>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row>
    <row r="30" spans="1:418" s="57" customFormat="1" ht="27.65" customHeight="1">
      <c r="A30" s="53"/>
      <c r="B30" s="53"/>
      <c r="C30" s="216" t="s">
        <v>45</v>
      </c>
      <c r="D30" s="216"/>
      <c r="E30" s="216"/>
      <c r="F30" s="216"/>
      <c r="G30" s="216"/>
      <c r="H30" s="216"/>
      <c r="I30" s="216"/>
      <c r="J30" s="216"/>
      <c r="K30" s="216"/>
      <c r="L30" s="216"/>
      <c r="M30" s="53"/>
      <c r="N30" s="53"/>
      <c r="O30" s="53"/>
      <c r="P30" s="53"/>
      <c r="Q30" s="53"/>
      <c r="R30" s="53"/>
      <c r="S30" s="53"/>
      <c r="T30" s="53"/>
      <c r="U30" s="53"/>
      <c r="V30" s="53"/>
      <c r="W30" s="53"/>
      <c r="X30" s="56"/>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row>
    <row r="31" spans="1:418" s="57" customFormat="1" ht="18" customHeight="1">
      <c r="A31" s="53"/>
      <c r="B31" s="53"/>
      <c r="C31" s="121" t="s">
        <v>57</v>
      </c>
      <c r="D31" s="120"/>
      <c r="E31" s="120"/>
      <c r="F31" s="120"/>
      <c r="G31" s="120"/>
      <c r="H31" s="120"/>
      <c r="I31" s="120"/>
      <c r="J31" s="120"/>
      <c r="K31" s="120"/>
      <c r="L31" s="120"/>
      <c r="M31" s="53"/>
      <c r="N31" s="53"/>
      <c r="O31" s="53"/>
      <c r="P31" s="53"/>
      <c r="Q31" s="53"/>
      <c r="R31" s="53"/>
      <c r="S31" s="53"/>
      <c r="T31" s="53"/>
      <c r="U31" s="53"/>
      <c r="V31" s="53"/>
      <c r="W31" s="53"/>
      <c r="X31" s="56"/>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row>
    <row r="32" spans="1:418" s="57" customFormat="1" ht="18" customHeight="1">
      <c r="A32" s="18"/>
      <c r="B32" s="53"/>
      <c r="C32" s="55"/>
      <c r="D32" s="51"/>
      <c r="E32" s="51"/>
      <c r="F32" s="51"/>
      <c r="G32" s="51"/>
      <c r="H32" s="51"/>
      <c r="I32" s="51"/>
      <c r="J32" s="51"/>
      <c r="K32" s="20"/>
      <c r="L32" s="18"/>
      <c r="M32" s="18"/>
      <c r="N32" s="18"/>
      <c r="O32" s="18"/>
      <c r="P32" s="53"/>
      <c r="Q32" s="53"/>
      <c r="R32" s="53"/>
      <c r="S32" s="53"/>
      <c r="T32" s="53"/>
      <c r="U32" s="53"/>
      <c r="V32" s="53"/>
      <c r="W32" s="53"/>
      <c r="X32" s="56"/>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row>
    <row r="33" spans="1:418" s="57" customFormat="1" ht="18" customHeight="1">
      <c r="A33" s="18"/>
      <c r="B33" s="53"/>
      <c r="C33" s="199"/>
      <c r="D33" s="200"/>
      <c r="E33" s="200"/>
      <c r="F33" s="200"/>
      <c r="G33" s="200"/>
      <c r="H33" s="200"/>
      <c r="I33" s="200"/>
      <c r="J33" s="200"/>
      <c r="K33" s="20"/>
      <c r="L33" s="18"/>
      <c r="M33" s="18"/>
      <c r="N33" s="18"/>
      <c r="O33" s="18"/>
      <c r="P33" s="53"/>
      <c r="Q33" s="53"/>
      <c r="R33" s="53"/>
      <c r="S33" s="53"/>
      <c r="T33" s="18"/>
      <c r="U33" s="18"/>
      <c r="V33" s="53"/>
      <c r="W33" s="53"/>
      <c r="X33" s="21"/>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row>
    <row r="34" spans="1:418" s="26" customFormat="1" ht="14.5" customHeight="1">
      <c r="A34" s="18"/>
      <c r="B34" s="18"/>
      <c r="C34" s="199"/>
      <c r="D34" s="200"/>
      <c r="E34" s="200"/>
      <c r="F34" s="200"/>
      <c r="G34" s="200"/>
      <c r="H34" s="200"/>
      <c r="I34" s="200"/>
      <c r="J34" s="200"/>
      <c r="K34" s="20"/>
      <c r="L34" s="18"/>
      <c r="M34" s="18"/>
      <c r="N34" s="18"/>
      <c r="O34" s="18"/>
      <c r="P34" s="18"/>
      <c r="Q34" s="18"/>
      <c r="R34" s="18"/>
      <c r="S34" s="18"/>
      <c r="T34" s="18"/>
      <c r="U34" s="18"/>
      <c r="V34" s="18"/>
      <c r="W34" s="18"/>
      <c r="X34" s="21"/>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row>
    <row r="35" spans="1:418" s="26" customFormat="1" ht="45" hidden="1" customHeight="1">
      <c r="A35" s="18"/>
      <c r="B35" s="18"/>
      <c r="C35" s="212"/>
      <c r="D35" s="213"/>
      <c r="E35" s="213"/>
      <c r="F35" s="213"/>
      <c r="G35" s="213"/>
      <c r="H35" s="213"/>
      <c r="I35" s="213"/>
      <c r="J35" s="213"/>
      <c r="K35" s="20"/>
      <c r="L35" s="18"/>
      <c r="M35" s="18"/>
      <c r="N35" s="18"/>
      <c r="O35" s="18"/>
      <c r="P35" s="18"/>
      <c r="Q35" s="18"/>
      <c r="R35" s="18"/>
      <c r="S35" s="18"/>
      <c r="T35" s="18"/>
      <c r="U35" s="18"/>
      <c r="V35" s="18"/>
      <c r="W35" s="18"/>
      <c r="X35" s="21"/>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row>
    <row r="36" spans="1:418" s="26" customFormat="1" ht="14.5" hidden="1" customHeight="1">
      <c r="A36" s="18"/>
      <c r="B36" s="18"/>
      <c r="C36" s="20"/>
      <c r="D36" s="51"/>
      <c r="E36" s="51"/>
      <c r="F36" s="51"/>
      <c r="G36" s="51"/>
      <c r="H36" s="51"/>
      <c r="I36" s="51"/>
      <c r="J36" s="51"/>
      <c r="K36" s="20"/>
      <c r="L36" s="18"/>
      <c r="M36" s="18"/>
      <c r="N36" s="18"/>
      <c r="O36" s="18"/>
      <c r="P36" s="18"/>
      <c r="Q36" s="18"/>
      <c r="R36" s="18"/>
      <c r="S36" s="18"/>
      <c r="T36" s="18"/>
      <c r="U36" s="18"/>
      <c r="V36" s="18"/>
      <c r="W36" s="18"/>
      <c r="X36" s="21"/>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row>
    <row r="37" spans="1:418" s="26" customFormat="1" ht="14" hidden="1">
      <c r="A37" s="18"/>
      <c r="B37" s="18"/>
      <c r="C37" s="20"/>
      <c r="D37" s="51"/>
      <c r="E37" s="51"/>
      <c r="F37" s="51"/>
      <c r="G37" s="51"/>
      <c r="H37" s="51"/>
      <c r="I37" s="51"/>
      <c r="J37" s="51"/>
      <c r="K37" s="20"/>
      <c r="L37" s="18"/>
      <c r="M37" s="18"/>
      <c r="N37" s="18"/>
      <c r="O37" s="18"/>
      <c r="P37" s="18"/>
      <c r="Q37" s="18"/>
      <c r="R37" s="18"/>
      <c r="S37" s="18"/>
      <c r="T37" s="18"/>
      <c r="U37" s="18"/>
      <c r="V37" s="18"/>
      <c r="W37" s="18"/>
      <c r="X37" s="21"/>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row>
    <row r="38" spans="1:418" s="26" customFormat="1" ht="14" hidden="1">
      <c r="A38" s="18"/>
      <c r="B38" s="18"/>
      <c r="C38" s="20"/>
      <c r="D38" s="51"/>
      <c r="E38" s="51"/>
      <c r="F38" s="51"/>
      <c r="G38" s="51"/>
      <c r="H38" s="51"/>
      <c r="I38" s="51"/>
      <c r="J38" s="51"/>
      <c r="K38" s="20"/>
      <c r="L38" s="18"/>
      <c r="M38" s="18"/>
      <c r="N38" s="18"/>
      <c r="O38" s="18"/>
      <c r="P38" s="18"/>
      <c r="Q38" s="18"/>
      <c r="R38" s="18"/>
      <c r="S38" s="18"/>
      <c r="T38" s="18"/>
      <c r="U38" s="18"/>
      <c r="V38" s="18"/>
      <c r="W38" s="18"/>
      <c r="X38" s="21"/>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row>
    <row r="39" spans="1:418" s="26" customFormat="1" ht="14" hidden="1">
      <c r="A39" s="18"/>
      <c r="B39" s="18"/>
      <c r="C39" s="20"/>
      <c r="D39" s="51"/>
      <c r="E39" s="51"/>
      <c r="F39" s="51"/>
      <c r="G39" s="51"/>
      <c r="H39" s="51"/>
      <c r="I39" s="51"/>
      <c r="J39" s="51"/>
      <c r="K39" s="20"/>
      <c r="L39" s="18"/>
      <c r="M39" s="18"/>
      <c r="N39" s="18"/>
      <c r="O39" s="18"/>
      <c r="P39" s="18"/>
      <c r="Q39" s="18"/>
      <c r="R39" s="18"/>
      <c r="S39" s="18"/>
      <c r="T39" s="18"/>
      <c r="U39" s="18"/>
      <c r="V39" s="18"/>
      <c r="W39" s="18"/>
      <c r="X39" s="21"/>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row>
    <row r="40" spans="1:418" s="26" customFormat="1" ht="14" hidden="1">
      <c r="A40" s="18"/>
      <c r="B40" s="18"/>
      <c r="C40" s="20"/>
      <c r="D40" s="51"/>
      <c r="E40" s="51"/>
      <c r="F40" s="51"/>
      <c r="G40" s="51"/>
      <c r="H40" s="51"/>
      <c r="I40" s="51"/>
      <c r="J40" s="51"/>
      <c r="K40" s="20"/>
      <c r="L40" s="18"/>
      <c r="M40" s="18"/>
      <c r="N40" s="18"/>
      <c r="O40" s="18"/>
      <c r="P40" s="18"/>
      <c r="Q40" s="18"/>
      <c r="R40" s="18"/>
      <c r="S40" s="18"/>
      <c r="T40" s="18"/>
      <c r="U40" s="18"/>
      <c r="V40" s="18"/>
      <c r="W40" s="18"/>
      <c r="X40" s="21"/>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row>
    <row r="41" spans="1:418" s="26" customFormat="1" ht="14" hidden="1">
      <c r="A41" s="18"/>
      <c r="B41" s="18"/>
      <c r="C41" s="20"/>
      <c r="D41" s="51"/>
      <c r="E41" s="51"/>
      <c r="F41" s="51"/>
      <c r="G41" s="51"/>
      <c r="H41" s="51"/>
      <c r="I41" s="51"/>
      <c r="J41" s="51"/>
      <c r="K41" s="20"/>
      <c r="L41" s="18"/>
      <c r="M41" s="18"/>
      <c r="N41" s="18"/>
      <c r="O41" s="18"/>
      <c r="P41" s="18"/>
      <c r="Q41" s="18"/>
      <c r="R41" s="18"/>
      <c r="S41" s="18"/>
      <c r="T41" s="18"/>
      <c r="U41" s="18"/>
      <c r="V41" s="18"/>
      <c r="W41" s="18"/>
      <c r="X41" s="21"/>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8"/>
      <c r="JS41" s="18"/>
      <c r="JT41" s="18"/>
      <c r="JU41" s="18"/>
      <c r="JV41" s="18"/>
      <c r="JW41" s="18"/>
      <c r="JX41" s="18"/>
      <c r="JY41" s="18"/>
      <c r="JZ41" s="18"/>
      <c r="KA41" s="18"/>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8"/>
      <c r="KZ41" s="18"/>
      <c r="LA41" s="18"/>
      <c r="LB41" s="18"/>
      <c r="LC41" s="18"/>
      <c r="LD41" s="18"/>
      <c r="LE41" s="18"/>
      <c r="LF41" s="18"/>
      <c r="LG41" s="18"/>
      <c r="LH41" s="18"/>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8"/>
      <c r="MG41" s="18"/>
      <c r="MH41" s="18"/>
      <c r="MI41" s="18"/>
      <c r="MJ41" s="18"/>
      <c r="MK41" s="18"/>
      <c r="ML41" s="18"/>
      <c r="MM41" s="18"/>
      <c r="MN41" s="18"/>
      <c r="MO41" s="18"/>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8"/>
      <c r="NN41" s="18"/>
      <c r="NO41" s="18"/>
      <c r="NP41" s="18"/>
      <c r="NQ41" s="18"/>
      <c r="NR41" s="18"/>
      <c r="NS41" s="18"/>
      <c r="NT41" s="18"/>
      <c r="NU41" s="18"/>
      <c r="NV41" s="18"/>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8"/>
      <c r="OU41" s="18"/>
      <c r="OV41" s="18"/>
      <c r="OW41" s="18"/>
      <c r="OX41" s="18"/>
      <c r="OY41" s="18"/>
      <c r="OZ41" s="18"/>
      <c r="PA41" s="18"/>
      <c r="PB41" s="18"/>
    </row>
    <row r="42" spans="1:418" s="26" customFormat="1" ht="14" hidden="1">
      <c r="A42" s="18"/>
      <c r="B42" s="18"/>
      <c r="C42" s="20"/>
      <c r="D42" s="51"/>
      <c r="E42" s="51"/>
      <c r="F42" s="51"/>
      <c r="G42" s="51"/>
      <c r="H42" s="51"/>
      <c r="I42" s="51"/>
      <c r="J42" s="51"/>
      <c r="K42" s="20"/>
      <c r="L42" s="18"/>
      <c r="M42" s="18"/>
      <c r="N42" s="18"/>
      <c r="O42" s="18"/>
      <c r="P42" s="18"/>
      <c r="Q42" s="18"/>
      <c r="R42" s="18"/>
      <c r="S42" s="18"/>
      <c r="T42" s="18"/>
      <c r="U42" s="18"/>
      <c r="V42" s="18"/>
      <c r="W42" s="18"/>
      <c r="X42" s="21"/>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row>
    <row r="43" spans="1:418" s="26" customFormat="1" ht="14" hidden="1">
      <c r="A43" s="18"/>
      <c r="B43" s="18"/>
      <c r="C43" s="20"/>
      <c r="D43" s="51"/>
      <c r="E43" s="51"/>
      <c r="F43" s="51"/>
      <c r="G43" s="51"/>
      <c r="H43" s="51"/>
      <c r="I43" s="51"/>
      <c r="J43" s="51"/>
      <c r="K43" s="20"/>
      <c r="L43" s="18"/>
      <c r="M43" s="18"/>
      <c r="N43" s="18"/>
      <c r="O43" s="18"/>
      <c r="P43" s="18"/>
      <c r="Q43" s="18"/>
      <c r="R43" s="18"/>
      <c r="S43" s="18"/>
      <c r="T43" s="18"/>
      <c r="U43" s="18"/>
      <c r="V43" s="18"/>
      <c r="W43" s="18"/>
      <c r="X43" s="21"/>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row>
    <row r="44" spans="1:418" s="26" customFormat="1" ht="14" hidden="1">
      <c r="A44" s="18"/>
      <c r="B44" s="18"/>
      <c r="C44" s="20"/>
      <c r="D44" s="51"/>
      <c r="E44" s="51"/>
      <c r="F44" s="51"/>
      <c r="G44" s="51"/>
      <c r="H44" s="51"/>
      <c r="I44" s="51"/>
      <c r="J44" s="51"/>
      <c r="K44" s="20"/>
      <c r="L44" s="18"/>
      <c r="M44" s="18"/>
      <c r="N44" s="18"/>
      <c r="O44" s="18"/>
      <c r="P44" s="18"/>
      <c r="Q44" s="18"/>
      <c r="R44" s="18"/>
      <c r="S44" s="18"/>
      <c r="T44" s="18"/>
      <c r="U44" s="18"/>
      <c r="V44" s="18"/>
      <c r="W44" s="18"/>
      <c r="X44" s="21"/>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row>
    <row r="45" spans="1:418" s="26" customFormat="1" ht="14" hidden="1">
      <c r="A45" s="18"/>
      <c r="B45" s="18"/>
      <c r="C45" s="20"/>
      <c r="D45" s="51"/>
      <c r="E45" s="51"/>
      <c r="F45" s="51"/>
      <c r="G45" s="51"/>
      <c r="H45" s="51"/>
      <c r="I45" s="51"/>
      <c r="J45" s="51"/>
      <c r="K45" s="20"/>
      <c r="L45" s="18"/>
      <c r="M45" s="18"/>
      <c r="N45" s="18"/>
      <c r="O45" s="18"/>
      <c r="P45" s="18"/>
      <c r="Q45" s="18"/>
      <c r="R45" s="18"/>
      <c r="S45" s="18"/>
      <c r="T45" s="18"/>
      <c r="U45" s="18"/>
      <c r="V45" s="18"/>
      <c r="W45" s="18"/>
      <c r="X45" s="21"/>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row>
    <row r="46" spans="1:418" s="26" customFormat="1" ht="14" hidden="1">
      <c r="A46" s="18"/>
      <c r="B46" s="18"/>
      <c r="C46" s="20"/>
      <c r="D46" s="51"/>
      <c r="E46" s="51"/>
      <c r="F46" s="51"/>
      <c r="G46" s="51"/>
      <c r="H46" s="51"/>
      <c r="I46" s="51"/>
      <c r="J46" s="51"/>
      <c r="K46" s="18"/>
      <c r="L46" s="18"/>
      <c r="M46" s="18"/>
      <c r="N46" s="18"/>
      <c r="O46" s="18"/>
      <c r="P46" s="18"/>
      <c r="Q46" s="18"/>
      <c r="R46" s="18"/>
      <c r="S46" s="18"/>
      <c r="T46" s="18"/>
      <c r="U46" s="18"/>
      <c r="V46" s="18"/>
      <c r="W46" s="18"/>
      <c r="X46" s="21"/>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row>
    <row r="47" spans="1:418" s="26" customFormat="1" ht="14" hidden="1">
      <c r="A47" s="18"/>
      <c r="B47" s="18"/>
      <c r="C47" s="20"/>
      <c r="D47" s="20"/>
      <c r="E47" s="20"/>
      <c r="F47" s="20"/>
      <c r="G47" s="20"/>
      <c r="H47" s="20"/>
      <c r="I47" s="20"/>
      <c r="J47" s="20"/>
      <c r="K47" s="20"/>
      <c r="L47" s="18"/>
      <c r="M47" s="18"/>
      <c r="N47" s="18"/>
      <c r="O47" s="18"/>
      <c r="P47" s="18"/>
      <c r="Q47" s="18"/>
      <c r="R47" s="18"/>
      <c r="S47" s="18"/>
      <c r="T47" s="18"/>
      <c r="U47" s="18"/>
      <c r="V47" s="18"/>
      <c r="W47" s="18"/>
      <c r="X47" s="21"/>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row>
    <row r="48" spans="1:418" s="26" customFormat="1" ht="14" hidden="1">
      <c r="A48" s="18"/>
      <c r="B48" s="18"/>
      <c r="C48" s="18"/>
      <c r="D48" s="18"/>
      <c r="E48" s="18"/>
      <c r="F48" s="18"/>
      <c r="G48" s="20"/>
      <c r="H48" s="20"/>
      <c r="I48" s="20"/>
      <c r="J48" s="20"/>
      <c r="K48" s="20"/>
      <c r="L48" s="18"/>
      <c r="M48" s="18"/>
      <c r="N48" s="18"/>
      <c r="O48" s="18"/>
      <c r="P48" s="18"/>
      <c r="Q48" s="18"/>
      <c r="R48" s="18"/>
      <c r="S48" s="18"/>
      <c r="T48" s="18"/>
      <c r="U48" s="18"/>
      <c r="V48" s="18"/>
      <c r="W48" s="18"/>
      <c r="X48" s="21"/>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c r="OE48" s="18"/>
      <c r="OF48" s="18"/>
      <c r="OG48" s="18"/>
      <c r="OH48" s="18"/>
      <c r="OI48" s="18"/>
      <c r="OJ48" s="18"/>
      <c r="OK48" s="18"/>
      <c r="OL48" s="18"/>
      <c r="OM48" s="18"/>
      <c r="ON48" s="18"/>
      <c r="OO48" s="18"/>
      <c r="OP48" s="18"/>
      <c r="OQ48" s="18"/>
      <c r="OR48" s="18"/>
      <c r="OS48" s="18"/>
      <c r="OT48" s="18"/>
      <c r="OU48" s="18"/>
      <c r="OV48" s="18"/>
      <c r="OW48" s="18"/>
      <c r="OX48" s="18"/>
      <c r="OY48" s="18"/>
      <c r="OZ48" s="18"/>
      <c r="PA48" s="18"/>
      <c r="PB48" s="18"/>
    </row>
    <row r="49" spans="1:418" s="26" customFormat="1" ht="14" hidden="1">
      <c r="A49" s="18"/>
      <c r="B49" s="18"/>
      <c r="C49" s="20"/>
      <c r="D49" s="20"/>
      <c r="E49" s="20"/>
      <c r="F49" s="20"/>
      <c r="G49" s="20"/>
      <c r="H49" s="20"/>
      <c r="I49" s="20"/>
      <c r="J49" s="20"/>
      <c r="K49" s="20"/>
      <c r="L49" s="18"/>
      <c r="M49" s="18"/>
      <c r="N49" s="18"/>
      <c r="O49" s="18"/>
      <c r="P49" s="18"/>
      <c r="Q49" s="18"/>
      <c r="R49" s="18"/>
      <c r="S49" s="18"/>
      <c r="T49" s="18"/>
      <c r="U49" s="18"/>
      <c r="V49" s="18"/>
      <c r="W49" s="18"/>
      <c r="X49" s="21"/>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row>
    <row r="50" spans="1:418" s="26" customFormat="1" ht="14" hidden="1">
      <c r="A50" s="18"/>
      <c r="B50" s="18"/>
      <c r="C50" s="20"/>
      <c r="D50" s="20"/>
      <c r="E50" s="20"/>
      <c r="F50" s="20"/>
      <c r="G50" s="20"/>
      <c r="H50" s="20"/>
      <c r="I50" s="20"/>
      <c r="J50" s="20"/>
      <c r="K50" s="20"/>
      <c r="L50" s="18"/>
      <c r="M50" s="18"/>
      <c r="N50" s="18"/>
      <c r="O50" s="18"/>
      <c r="P50" s="18"/>
      <c r="Q50" s="18"/>
      <c r="R50" s="18"/>
      <c r="S50" s="18"/>
      <c r="T50" s="18"/>
      <c r="U50" s="18"/>
      <c r="V50" s="18"/>
      <c r="W50" s="18"/>
      <c r="X50" s="21"/>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row>
    <row r="51" spans="1:418" s="26" customFormat="1" ht="14" hidden="1">
      <c r="A51" s="18"/>
      <c r="B51" s="18"/>
      <c r="C51" s="20"/>
      <c r="D51" s="20"/>
      <c r="E51" s="20"/>
      <c r="F51" s="20"/>
      <c r="G51" s="20"/>
      <c r="H51" s="20"/>
      <c r="I51" s="20"/>
      <c r="J51" s="20"/>
      <c r="K51" s="20"/>
      <c r="L51" s="18"/>
      <c r="M51" s="18"/>
      <c r="N51" s="18"/>
      <c r="O51" s="18"/>
      <c r="P51" s="18"/>
      <c r="Q51" s="18"/>
      <c r="R51" s="18"/>
      <c r="S51" s="18"/>
      <c r="T51" s="18"/>
      <c r="U51" s="18"/>
      <c r="V51" s="18"/>
      <c r="W51" s="18"/>
      <c r="X51" s="21"/>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row>
    <row r="52" spans="1:418" s="26" customFormat="1" ht="14" hidden="1">
      <c r="A52" s="18"/>
      <c r="B52" s="18"/>
      <c r="C52" s="20"/>
      <c r="D52" s="20"/>
      <c r="E52" s="20"/>
      <c r="F52" s="20"/>
      <c r="G52" s="20"/>
      <c r="H52" s="20"/>
      <c r="I52" s="20"/>
      <c r="J52" s="20"/>
      <c r="K52" s="20"/>
      <c r="L52" s="18"/>
      <c r="M52" s="18"/>
      <c r="N52" s="18"/>
      <c r="O52" s="18"/>
      <c r="P52" s="18"/>
      <c r="Q52" s="18"/>
      <c r="R52" s="18"/>
      <c r="S52" s="18"/>
      <c r="T52" s="18"/>
      <c r="U52" s="18"/>
      <c r="V52" s="18"/>
      <c r="W52" s="18"/>
      <c r="X52" s="21"/>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row>
    <row r="53" spans="1:418" s="26" customFormat="1" ht="14" hidden="1">
      <c r="A53" s="18"/>
      <c r="B53" s="18"/>
      <c r="C53" s="20"/>
      <c r="D53" s="20"/>
      <c r="E53" s="20"/>
      <c r="F53" s="20"/>
      <c r="G53" s="20"/>
      <c r="H53" s="20"/>
      <c r="I53" s="20"/>
      <c r="J53" s="20"/>
      <c r="K53" s="20"/>
      <c r="L53" s="18"/>
      <c r="M53" s="18"/>
      <c r="N53" s="18"/>
      <c r="O53" s="18"/>
      <c r="P53" s="18"/>
      <c r="Q53" s="18"/>
      <c r="R53" s="18"/>
      <c r="S53" s="18"/>
      <c r="T53" s="18"/>
      <c r="U53" s="18"/>
      <c r="V53" s="18"/>
      <c r="W53" s="18"/>
      <c r="X53" s="21"/>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row>
    <row r="54" spans="1:418" s="26" customFormat="1" hidden="1">
      <c r="A54" s="14"/>
      <c r="B54" s="14"/>
      <c r="C54" s="15"/>
      <c r="D54" s="15"/>
      <c r="E54" s="15"/>
      <c r="F54" s="15"/>
      <c r="G54" s="15"/>
      <c r="H54" s="15"/>
      <c r="I54" s="15"/>
      <c r="J54" s="15"/>
      <c r="K54" s="15"/>
      <c r="L54" s="14"/>
      <c r="M54" s="14"/>
      <c r="N54" s="14"/>
      <c r="O54" s="14"/>
      <c r="P54" s="18"/>
      <c r="Q54" s="18"/>
      <c r="R54" s="18"/>
      <c r="S54" s="18"/>
      <c r="T54" s="18"/>
      <c r="U54" s="18"/>
      <c r="V54" s="18"/>
      <c r="W54" s="18"/>
      <c r="X54" s="21"/>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row>
    <row r="55" spans="1:418" s="26" customFormat="1" hidden="1">
      <c r="A55" s="14"/>
      <c r="B55" s="14"/>
      <c r="C55" s="15"/>
      <c r="D55" s="15"/>
      <c r="E55" s="15"/>
      <c r="F55" s="15"/>
      <c r="G55" s="15"/>
      <c r="H55" s="15"/>
      <c r="I55" s="15"/>
      <c r="J55" s="15"/>
      <c r="K55" s="15"/>
      <c r="L55" s="14"/>
      <c r="M55" s="14"/>
      <c r="N55" s="14"/>
      <c r="O55" s="14"/>
      <c r="P55" s="18"/>
      <c r="Q55" s="18"/>
      <c r="R55" s="18"/>
      <c r="S55" s="18"/>
      <c r="T55" s="14"/>
      <c r="U55" s="14"/>
      <c r="V55" s="18"/>
      <c r="W55" s="18"/>
      <c r="X55" s="16"/>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row>
    <row r="56" spans="1:418"/>
    <row r="57" spans="1:418"/>
    <row r="58" spans="1:418" ht="16.5" customHeight="1"/>
    <row r="59" spans="1:418" ht="16.5" customHeight="1"/>
    <row r="60" spans="1:418" ht="16.5" customHeight="1"/>
    <row r="61" spans="1:418" ht="16.5" customHeight="1"/>
    <row r="62" spans="1:418" ht="16.5" customHeight="1"/>
    <row r="63" spans="1:418" ht="16.5" customHeight="1"/>
    <row r="64" spans="1:418" ht="16.5" customHeight="1"/>
  </sheetData>
  <sheetProtection selectLockedCells="1"/>
  <mergeCells count="19">
    <mergeCell ref="C6:D6"/>
    <mergeCell ref="N10:N11"/>
    <mergeCell ref="C12:D12"/>
    <mergeCell ref="C18:D18"/>
    <mergeCell ref="C16:D16"/>
    <mergeCell ref="C35:J35"/>
    <mergeCell ref="C15:D15"/>
    <mergeCell ref="C17:D17"/>
    <mergeCell ref="C27:J27"/>
    <mergeCell ref="C28:J28"/>
    <mergeCell ref="C29:J29"/>
    <mergeCell ref="C30:L30"/>
    <mergeCell ref="C33:J33"/>
    <mergeCell ref="C34:J34"/>
    <mergeCell ref="H16:I16"/>
    <mergeCell ref="H17:I17"/>
    <mergeCell ref="C22:I22"/>
    <mergeCell ref="C23:I23"/>
    <mergeCell ref="C24:I24"/>
  </mergeCells>
  <conditionalFormatting sqref="N9:Q10 N13:Q13">
    <cfRule type="expression" dxfId="17" priority="5">
      <formula>A10="yes"</formula>
    </cfRule>
    <cfRule type="expression" dxfId="16" priority="6" stopIfTrue="1">
      <formula>"d14=""yes"""</formula>
    </cfRule>
  </conditionalFormatting>
  <conditionalFormatting sqref="R9:R10">
    <cfRule type="expression" dxfId="15" priority="3">
      <formula>C10="yes"</formula>
    </cfRule>
    <cfRule type="expression" dxfId="14" priority="4" stopIfTrue="1">
      <formula>"d14=""yes"""</formula>
    </cfRule>
  </conditionalFormatting>
  <conditionalFormatting sqref="R13:S13">
    <cfRule type="expression" dxfId="13" priority="21">
      <formula>#REF!="yes"</formula>
    </cfRule>
    <cfRule type="expression" dxfId="12" priority="22" stopIfTrue="1">
      <formula>"d14=""yes"""</formula>
    </cfRule>
  </conditionalFormatting>
  <conditionalFormatting sqref="S9:S10">
    <cfRule type="expression" dxfId="11" priority="1">
      <formula>C10="yes"</formula>
    </cfRule>
    <cfRule type="expression" dxfId="10" priority="2" stopIfTrue="1">
      <formula>"d14=""yes"""</formula>
    </cfRule>
  </conditionalFormatting>
  <conditionalFormatting sqref="V10:V12">
    <cfRule type="expression" dxfId="9" priority="7">
      <formula>G10="yes"</formula>
    </cfRule>
    <cfRule type="expression" dxfId="8" priority="8" stopIfTrue="1">
      <formula>"d14=""yes"""</formula>
    </cfRule>
  </conditionalFormatting>
  <dataValidations count="6">
    <dataValidation type="list" allowBlank="1" showInputMessage="1" showErrorMessage="1" sqref="F15" xr:uid="{29709163-5679-4047-9200-17DAF42FC61E}">
      <formula1>$X$6:$X$10</formula1>
    </dataValidation>
    <dataValidation type="list" allowBlank="1" showInputMessage="1" showErrorMessage="1" sqref="D12" xr:uid="{61ACCC68-61C4-44BD-9354-62E668F4335C}">
      <formula1>$X$8:$X$14</formula1>
    </dataValidation>
    <dataValidation type="list" allowBlank="1" showInputMessage="1" showErrorMessage="1" sqref="U17:U20" xr:uid="{0DECAAF1-2612-4970-B1C8-6300C37CBD81}">
      <formula1>"65, 67, 70"</formula1>
    </dataValidation>
    <dataValidation type="list" allowBlank="1" showInputMessage="1" showErrorMessage="1" sqref="U15" xr:uid="{4FBFD05A-5222-497A-91A6-8050E2AE9974}">
      <formula1>"10, 20"</formula1>
    </dataValidation>
    <dataValidation type="list" allowBlank="1" showInputMessage="1" showErrorMessage="1" sqref="U2" xr:uid="{402253D3-6ADB-42B0-93F1-1D6D861777D0}">
      <formula1>"Corporate, Business"</formula1>
    </dataValidation>
    <dataValidation type="list" allowBlank="1" showInputMessage="1" showErrorMessage="1" sqref="D10" xr:uid="{4539C2EA-3DBA-47A0-A4B8-8561FC70E064}">
      <formula1>$AA$9:$AA$10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CA0600-E246-4BB6-9BF8-8551C5FFE940}">
          <x14:formula1>
            <xm:f>Checklist!$B$4:$B$9</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4FD6-9374-4467-AC0E-33EE20A750FD}">
  <dimension ref="A1:PB64"/>
  <sheetViews>
    <sheetView showGridLines="0" tabSelected="1" zoomScale="80" zoomScaleNormal="80" workbookViewId="0">
      <selection activeCell="D16" sqref="D16"/>
    </sheetView>
  </sheetViews>
  <sheetFormatPr defaultColWidth="0" defaultRowHeight="16.5" customHeight="1" zeroHeight="1"/>
  <cols>
    <col min="1" max="1" width="6.54296875" style="325" customWidth="1"/>
    <col min="2" max="2" width="4" style="325" customWidth="1"/>
    <col min="3" max="3" width="64.1796875" style="326" customWidth="1"/>
    <col min="4" max="4" width="40.54296875" style="326" customWidth="1"/>
    <col min="5" max="5" width="1.54296875" style="326" customWidth="1"/>
    <col min="6" max="6" width="4.1796875" style="326" customWidth="1"/>
    <col min="7" max="7" width="3.26953125" style="326" customWidth="1"/>
    <col min="8" max="8" width="49.453125" style="326" customWidth="1"/>
    <col min="9" max="9" width="20.81640625" style="326" customWidth="1"/>
    <col min="10" max="10" width="4" style="326" customWidth="1"/>
    <col min="11" max="11" width="43.453125" style="326" customWidth="1"/>
    <col min="12" max="13" width="15.453125" style="325" customWidth="1"/>
    <col min="14" max="15" width="4.453125" style="325" customWidth="1"/>
    <col min="16" max="19" width="4.453125" style="325" hidden="1" customWidth="1"/>
    <col min="20" max="20" width="28.54296875" style="325" hidden="1" customWidth="1"/>
    <col min="21" max="21" width="16.26953125" style="325" hidden="1" customWidth="1"/>
    <col min="22" max="22" width="9.453125" style="325" hidden="1" customWidth="1"/>
    <col min="23" max="23" width="42.1796875" style="325" hidden="1" customWidth="1"/>
    <col min="24" max="24" width="16.54296875" style="327" hidden="1" customWidth="1"/>
    <col min="25" max="26" width="4.453125" style="325" hidden="1" customWidth="1"/>
    <col min="27" max="27" width="12.1796875" style="325" hidden="1" customWidth="1"/>
    <col min="28" max="28" width="6.453125" style="325" hidden="1" customWidth="1"/>
    <col min="29" max="29" width="10.7265625" style="325" hidden="1" customWidth="1"/>
    <col min="30" max="30" width="14.7265625" style="325" hidden="1" customWidth="1"/>
    <col min="31" max="31" width="11.81640625" style="325" hidden="1" customWidth="1"/>
    <col min="32" max="32" width="4.453125" style="325" hidden="1" customWidth="1"/>
    <col min="33" max="33" width="14.7265625" style="325" hidden="1" customWidth="1"/>
    <col min="34" max="34" width="10.26953125" style="325" hidden="1" customWidth="1"/>
    <col min="35" max="65" width="4.453125" style="325" hidden="1" customWidth="1"/>
    <col min="66" max="418" width="0" style="325" hidden="1" customWidth="1"/>
    <col min="419" max="16384" width="4.453125" style="328" hidden="1"/>
  </cols>
  <sheetData>
    <row r="1" spans="1:418" s="234" customFormat="1" ht="37.5" customHeight="1">
      <c r="B1" s="235"/>
      <c r="C1" s="236" t="str">
        <f>Variables!B5</f>
        <v>Qantas Group Super Plan</v>
      </c>
      <c r="D1" s="237"/>
      <c r="E1" s="237"/>
      <c r="F1" s="237"/>
      <c r="G1" s="237"/>
      <c r="I1" s="237"/>
      <c r="J1" s="237"/>
      <c r="K1" s="237"/>
    </row>
    <row r="2" spans="1:418" s="234" customFormat="1" ht="22.5">
      <c r="C2" s="238" t="s">
        <v>162</v>
      </c>
      <c r="D2" s="239"/>
      <c r="E2" s="237"/>
      <c r="F2" s="237"/>
      <c r="G2" s="237"/>
      <c r="J2" s="237"/>
      <c r="K2" s="240" t="s">
        <v>0</v>
      </c>
    </row>
    <row r="3" spans="1:418" s="234" customFormat="1" ht="16.5" customHeight="1">
      <c r="C3" s="241" t="s">
        <v>166</v>
      </c>
      <c r="D3" s="239"/>
      <c r="E3" s="237"/>
      <c r="F3" s="237"/>
      <c r="G3" s="237"/>
      <c r="J3" s="237"/>
      <c r="K3" s="240"/>
    </row>
    <row r="4" spans="1:418" s="234" customFormat="1" ht="14">
      <c r="C4" s="242"/>
      <c r="D4" s="237"/>
      <c r="E4" s="237"/>
      <c r="F4" s="237"/>
      <c r="G4" s="237"/>
      <c r="H4" s="237"/>
      <c r="I4" s="237"/>
      <c r="J4" s="237"/>
      <c r="K4" s="237"/>
    </row>
    <row r="5" spans="1:418" s="247" customFormat="1" ht="12" customHeight="1">
      <c r="A5" s="234"/>
      <c r="B5" s="243"/>
      <c r="C5" s="244"/>
      <c r="D5" s="245"/>
      <c r="E5" s="245"/>
      <c r="F5" s="245"/>
      <c r="G5" s="237"/>
      <c r="H5" s="246"/>
      <c r="I5" s="237"/>
      <c r="J5" s="237"/>
      <c r="K5" s="246"/>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c r="DM5" s="234"/>
      <c r="DN5" s="234"/>
      <c r="DO5" s="234"/>
      <c r="DP5" s="234"/>
      <c r="DQ5" s="234"/>
      <c r="DR5" s="234"/>
      <c r="DS5" s="234"/>
      <c r="DT5" s="234"/>
      <c r="DU5" s="234"/>
      <c r="DV5" s="234"/>
      <c r="DW5" s="234"/>
      <c r="DX5" s="234"/>
      <c r="DY5" s="234"/>
      <c r="DZ5" s="234"/>
      <c r="EA5" s="234"/>
      <c r="EB5" s="234"/>
      <c r="EC5" s="234"/>
      <c r="ED5" s="234"/>
      <c r="EE5" s="234"/>
      <c r="EF5" s="234"/>
      <c r="EG5" s="234"/>
      <c r="EH5" s="234"/>
      <c r="EI5" s="234"/>
      <c r="EJ5" s="234"/>
      <c r="EK5" s="234"/>
      <c r="EL5" s="234"/>
      <c r="EM5" s="234"/>
      <c r="EN5" s="234"/>
      <c r="EO5" s="234"/>
      <c r="EP5" s="234"/>
      <c r="EQ5" s="234"/>
      <c r="ER5" s="234"/>
      <c r="ES5" s="234"/>
      <c r="ET5" s="234"/>
      <c r="EU5" s="234"/>
      <c r="EV5" s="234"/>
      <c r="EW5" s="234"/>
      <c r="EX5" s="234"/>
      <c r="EY5" s="234"/>
      <c r="EZ5" s="234"/>
      <c r="FA5" s="234"/>
      <c r="FB5" s="234"/>
      <c r="FC5" s="234"/>
      <c r="FD5" s="234"/>
      <c r="FE5" s="234"/>
      <c r="FF5" s="234"/>
      <c r="FG5" s="234"/>
      <c r="FH5" s="234"/>
      <c r="FI5" s="234"/>
      <c r="FJ5" s="234"/>
      <c r="FK5" s="234"/>
      <c r="FL5" s="234"/>
      <c r="FM5" s="234"/>
      <c r="FN5" s="234"/>
      <c r="FO5" s="234"/>
      <c r="FP5" s="234"/>
      <c r="FQ5" s="234"/>
      <c r="FR5" s="234"/>
      <c r="FS5" s="234"/>
      <c r="FT5" s="234"/>
      <c r="FU5" s="234"/>
      <c r="FV5" s="234"/>
      <c r="FW5" s="234"/>
      <c r="FX5" s="234"/>
      <c r="FY5" s="234"/>
      <c r="FZ5" s="234"/>
      <c r="GA5" s="234"/>
      <c r="GB5" s="234"/>
      <c r="GC5" s="234"/>
      <c r="GD5" s="234"/>
      <c r="GE5" s="234"/>
      <c r="GF5" s="234"/>
      <c r="GG5" s="234"/>
      <c r="GH5" s="234"/>
      <c r="GI5" s="234"/>
      <c r="GJ5" s="234"/>
      <c r="GK5" s="234"/>
      <c r="GL5" s="234"/>
      <c r="GM5" s="234"/>
      <c r="GN5" s="234"/>
      <c r="GO5" s="234"/>
      <c r="GP5" s="234"/>
      <c r="GQ5" s="234"/>
      <c r="GR5" s="234"/>
      <c r="GS5" s="234"/>
      <c r="GT5" s="234"/>
      <c r="GU5" s="234"/>
      <c r="GV5" s="234"/>
      <c r="GW5" s="234"/>
      <c r="GX5" s="234"/>
      <c r="GY5" s="234"/>
      <c r="GZ5" s="234"/>
      <c r="HA5" s="234"/>
      <c r="HB5" s="234"/>
      <c r="HC5" s="234"/>
      <c r="HD5" s="234"/>
      <c r="HE5" s="234"/>
      <c r="HF5" s="234"/>
      <c r="HG5" s="234"/>
      <c r="HH5" s="234"/>
      <c r="HI5" s="234"/>
      <c r="HJ5" s="234"/>
      <c r="HK5" s="234"/>
      <c r="HL5" s="234"/>
      <c r="HM5" s="234"/>
      <c r="HN5" s="234"/>
      <c r="HO5" s="234"/>
      <c r="HP5" s="234"/>
      <c r="HQ5" s="234"/>
      <c r="HR5" s="234"/>
      <c r="HS5" s="234"/>
      <c r="HT5" s="234"/>
      <c r="HU5" s="234"/>
      <c r="HV5" s="234"/>
      <c r="HW5" s="234"/>
      <c r="HX5" s="234"/>
      <c r="HY5" s="234"/>
      <c r="HZ5" s="234"/>
      <c r="IA5" s="234"/>
      <c r="IB5" s="234"/>
      <c r="IC5" s="234"/>
      <c r="ID5" s="234"/>
      <c r="IE5" s="234"/>
      <c r="IF5" s="234"/>
      <c r="IG5" s="234"/>
      <c r="IH5" s="234"/>
      <c r="II5" s="234"/>
      <c r="IJ5" s="234"/>
      <c r="IK5" s="234"/>
      <c r="IL5" s="234"/>
      <c r="IM5" s="234"/>
      <c r="IN5" s="234"/>
      <c r="IO5" s="234"/>
      <c r="IP5" s="234"/>
      <c r="IQ5" s="234"/>
      <c r="IR5" s="234"/>
      <c r="IS5" s="234"/>
      <c r="IT5" s="234"/>
      <c r="IU5" s="234"/>
      <c r="IV5" s="234"/>
      <c r="IW5" s="234"/>
      <c r="IX5" s="234"/>
      <c r="IY5" s="234"/>
      <c r="IZ5" s="234"/>
      <c r="JA5" s="234"/>
      <c r="JB5" s="234"/>
      <c r="JC5" s="234"/>
      <c r="JD5" s="234"/>
      <c r="JE5" s="234"/>
      <c r="JF5" s="234"/>
      <c r="JG5" s="234"/>
      <c r="JH5" s="234"/>
      <c r="JI5" s="234"/>
      <c r="JJ5" s="234"/>
      <c r="JK5" s="234"/>
      <c r="JL5" s="234"/>
      <c r="JM5" s="234"/>
      <c r="JN5" s="234"/>
      <c r="JO5" s="234"/>
      <c r="JP5" s="234"/>
      <c r="JQ5" s="234"/>
      <c r="JR5" s="234"/>
      <c r="JS5" s="234"/>
      <c r="JT5" s="234"/>
      <c r="JU5" s="234"/>
      <c r="JV5" s="234"/>
      <c r="JW5" s="234"/>
      <c r="JX5" s="234"/>
      <c r="JY5" s="234"/>
      <c r="JZ5" s="234"/>
      <c r="KA5" s="234"/>
      <c r="KB5" s="234"/>
      <c r="KC5" s="234"/>
      <c r="KD5" s="234"/>
      <c r="KE5" s="234"/>
      <c r="KF5" s="234"/>
      <c r="KG5" s="234"/>
      <c r="KH5" s="234"/>
      <c r="KI5" s="234"/>
      <c r="KJ5" s="234"/>
      <c r="KK5" s="234"/>
      <c r="KL5" s="234"/>
      <c r="KM5" s="234"/>
      <c r="KN5" s="234"/>
      <c r="KO5" s="234"/>
      <c r="KP5" s="234"/>
      <c r="KQ5" s="234"/>
      <c r="KR5" s="234"/>
      <c r="KS5" s="234"/>
      <c r="KT5" s="234"/>
      <c r="KU5" s="234"/>
      <c r="KV5" s="234"/>
      <c r="KW5" s="234"/>
      <c r="KX5" s="234"/>
      <c r="KY5" s="234"/>
      <c r="KZ5" s="234"/>
      <c r="LA5" s="234"/>
      <c r="LB5" s="234"/>
      <c r="LC5" s="234"/>
      <c r="LD5" s="234"/>
      <c r="LE5" s="234"/>
      <c r="LF5" s="234"/>
      <c r="LG5" s="234"/>
      <c r="LH5" s="234"/>
      <c r="LI5" s="234"/>
      <c r="LJ5" s="234"/>
      <c r="LK5" s="234"/>
      <c r="LL5" s="234"/>
      <c r="LM5" s="234"/>
      <c r="LN5" s="234"/>
      <c r="LO5" s="234"/>
      <c r="LP5" s="234"/>
      <c r="LQ5" s="234"/>
      <c r="LR5" s="234"/>
      <c r="LS5" s="234"/>
      <c r="LT5" s="234"/>
      <c r="LU5" s="234"/>
      <c r="LV5" s="234"/>
      <c r="LW5" s="234"/>
      <c r="LX5" s="234"/>
      <c r="LY5" s="234"/>
      <c r="LZ5" s="234"/>
      <c r="MA5" s="234"/>
      <c r="MB5" s="234"/>
      <c r="MC5" s="234"/>
      <c r="MD5" s="234"/>
      <c r="ME5" s="234"/>
      <c r="MF5" s="234"/>
      <c r="MG5" s="234"/>
      <c r="MH5" s="234"/>
      <c r="MI5" s="234"/>
      <c r="MJ5" s="234"/>
      <c r="MK5" s="234"/>
      <c r="ML5" s="234"/>
      <c r="MM5" s="234"/>
      <c r="MN5" s="234"/>
      <c r="MO5" s="234"/>
      <c r="MP5" s="234"/>
      <c r="MQ5" s="234"/>
      <c r="MR5" s="234"/>
      <c r="MS5" s="234"/>
      <c r="MT5" s="234"/>
      <c r="MU5" s="234"/>
      <c r="MV5" s="234"/>
      <c r="MW5" s="234"/>
      <c r="MX5" s="234"/>
      <c r="MY5" s="234"/>
      <c r="MZ5" s="234"/>
      <c r="NA5" s="234"/>
      <c r="NB5" s="234"/>
      <c r="NC5" s="234"/>
      <c r="ND5" s="234"/>
      <c r="NE5" s="234"/>
      <c r="NF5" s="234"/>
      <c r="NG5" s="234"/>
      <c r="NH5" s="234"/>
      <c r="NI5" s="234"/>
      <c r="NJ5" s="234"/>
      <c r="NK5" s="234"/>
      <c r="NL5" s="234"/>
      <c r="NM5" s="234"/>
      <c r="NN5" s="234"/>
      <c r="NO5" s="234"/>
      <c r="NP5" s="234"/>
      <c r="NQ5" s="234"/>
      <c r="NR5" s="234"/>
      <c r="NS5" s="234"/>
      <c r="NT5" s="234"/>
      <c r="NU5" s="234"/>
      <c r="NV5" s="234"/>
      <c r="NW5" s="234"/>
      <c r="NX5" s="234"/>
      <c r="NY5" s="234"/>
      <c r="NZ5" s="234"/>
      <c r="OA5" s="234"/>
      <c r="OB5" s="234"/>
      <c r="OC5" s="234"/>
      <c r="OD5" s="234"/>
      <c r="OE5" s="234"/>
      <c r="OF5" s="234"/>
      <c r="OG5" s="234"/>
      <c r="OH5" s="234"/>
      <c r="OI5" s="234"/>
      <c r="OJ5" s="234"/>
      <c r="OK5" s="234"/>
      <c r="OL5" s="234"/>
      <c r="OM5" s="234"/>
      <c r="ON5" s="234"/>
      <c r="OO5" s="234"/>
      <c r="OP5" s="234"/>
      <c r="OQ5" s="234"/>
      <c r="OR5" s="234"/>
      <c r="OS5" s="234"/>
      <c r="OT5" s="234"/>
      <c r="OU5" s="234"/>
      <c r="OV5" s="234"/>
      <c r="OW5" s="234"/>
      <c r="OX5" s="234"/>
      <c r="OY5" s="234"/>
      <c r="OZ5" s="234"/>
      <c r="PA5" s="234"/>
      <c r="PB5" s="234"/>
    </row>
    <row r="6" spans="1:418" s="247" customFormat="1" ht="30" customHeight="1">
      <c r="A6" s="234"/>
      <c r="B6" s="243"/>
      <c r="C6" s="248" t="s">
        <v>1</v>
      </c>
      <c r="D6" s="249"/>
      <c r="E6" s="245"/>
      <c r="F6" s="245"/>
      <c r="G6" s="250"/>
      <c r="H6" s="251" t="s">
        <v>2</v>
      </c>
      <c r="I6" s="250"/>
      <c r="J6" s="250"/>
      <c r="K6" s="251" t="s">
        <v>3</v>
      </c>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c r="DR6" s="234"/>
      <c r="DS6" s="234"/>
      <c r="DT6" s="234"/>
      <c r="DU6" s="234"/>
      <c r="DV6" s="234"/>
      <c r="DW6" s="234"/>
      <c r="DX6" s="234"/>
      <c r="DY6" s="234"/>
      <c r="DZ6" s="234"/>
      <c r="EA6" s="234"/>
      <c r="EB6" s="234"/>
      <c r="EC6" s="234"/>
      <c r="ED6" s="234"/>
      <c r="EE6" s="234"/>
      <c r="EF6" s="234"/>
      <c r="EG6" s="234"/>
      <c r="EH6" s="234"/>
      <c r="EI6" s="234"/>
      <c r="EJ6" s="234"/>
      <c r="EK6" s="234"/>
      <c r="EL6" s="234"/>
      <c r="EM6" s="234"/>
      <c r="EN6" s="234"/>
      <c r="EO6" s="234"/>
      <c r="EP6" s="234"/>
      <c r="EQ6" s="234"/>
      <c r="ER6" s="234"/>
      <c r="ES6" s="234"/>
      <c r="ET6" s="234"/>
      <c r="EU6" s="234"/>
      <c r="EV6" s="234"/>
      <c r="EW6" s="234"/>
      <c r="EX6" s="234"/>
      <c r="EY6" s="234"/>
      <c r="EZ6" s="234"/>
      <c r="FA6" s="234"/>
      <c r="FB6" s="234"/>
      <c r="FC6" s="234"/>
      <c r="FD6" s="234"/>
      <c r="FE6" s="234"/>
      <c r="FF6" s="234"/>
      <c r="FG6" s="234"/>
      <c r="FH6" s="234"/>
      <c r="FI6" s="234"/>
      <c r="FJ6" s="234"/>
      <c r="FK6" s="234"/>
      <c r="FL6" s="234"/>
      <c r="FM6" s="234"/>
      <c r="FN6" s="234"/>
      <c r="FO6" s="234"/>
      <c r="FP6" s="234"/>
      <c r="FQ6" s="234"/>
      <c r="FR6" s="234"/>
      <c r="FS6" s="234"/>
      <c r="FT6" s="234"/>
      <c r="FU6" s="234"/>
      <c r="FV6" s="234"/>
      <c r="FW6" s="234"/>
      <c r="FX6" s="234"/>
      <c r="FY6" s="234"/>
      <c r="FZ6" s="234"/>
      <c r="GA6" s="234"/>
      <c r="GB6" s="234"/>
      <c r="GC6" s="234"/>
      <c r="GD6" s="234"/>
      <c r="GE6" s="234"/>
      <c r="GF6" s="234"/>
      <c r="GG6" s="234"/>
      <c r="GH6" s="234"/>
      <c r="GI6" s="234"/>
      <c r="GJ6" s="234"/>
      <c r="GK6" s="234"/>
      <c r="GL6" s="234"/>
      <c r="GM6" s="234"/>
      <c r="GN6" s="234"/>
      <c r="GO6" s="234"/>
      <c r="GP6" s="234"/>
      <c r="GQ6" s="234"/>
      <c r="GR6" s="234"/>
      <c r="GS6" s="234"/>
      <c r="GT6" s="234"/>
      <c r="GU6" s="234"/>
      <c r="GV6" s="234"/>
      <c r="GW6" s="234"/>
      <c r="GX6" s="234"/>
      <c r="GY6" s="234"/>
      <c r="GZ6" s="234"/>
      <c r="HA6" s="234"/>
      <c r="HB6" s="234"/>
      <c r="HC6" s="234"/>
      <c r="HD6" s="234"/>
      <c r="HE6" s="234"/>
      <c r="HF6" s="234"/>
      <c r="HG6" s="234"/>
      <c r="HH6" s="234"/>
      <c r="HI6" s="234"/>
      <c r="HJ6" s="234"/>
      <c r="HK6" s="234"/>
      <c r="HL6" s="234"/>
      <c r="HM6" s="234"/>
      <c r="HN6" s="234"/>
      <c r="HO6" s="234"/>
      <c r="HP6" s="234"/>
      <c r="HQ6" s="234"/>
      <c r="HR6" s="234"/>
      <c r="HS6" s="234"/>
      <c r="HT6" s="234"/>
      <c r="HU6" s="234"/>
      <c r="HV6" s="234"/>
      <c r="HW6" s="234"/>
      <c r="HX6" s="234"/>
      <c r="HY6" s="234"/>
      <c r="HZ6" s="234"/>
      <c r="IA6" s="234"/>
      <c r="IB6" s="234"/>
      <c r="IC6" s="234"/>
      <c r="ID6" s="234"/>
      <c r="IE6" s="234"/>
      <c r="IF6" s="234"/>
      <c r="IG6" s="234"/>
      <c r="IH6" s="234"/>
      <c r="II6" s="234"/>
      <c r="IJ6" s="234"/>
      <c r="IK6" s="234"/>
      <c r="IL6" s="234"/>
      <c r="IM6" s="234"/>
      <c r="IN6" s="234"/>
      <c r="IO6" s="234"/>
      <c r="IP6" s="234"/>
      <c r="IQ6" s="234"/>
      <c r="IR6" s="234"/>
      <c r="IS6" s="234"/>
      <c r="IT6" s="234"/>
      <c r="IU6" s="234"/>
      <c r="IV6" s="234"/>
      <c r="IW6" s="234"/>
      <c r="IX6" s="234"/>
      <c r="IY6" s="234"/>
      <c r="IZ6" s="234"/>
      <c r="JA6" s="234"/>
      <c r="JB6" s="234"/>
      <c r="JC6" s="234"/>
      <c r="JD6" s="234"/>
      <c r="JE6" s="234"/>
      <c r="JF6" s="234"/>
      <c r="JG6" s="234"/>
      <c r="JH6" s="234"/>
      <c r="JI6" s="234"/>
      <c r="JJ6" s="234"/>
      <c r="JK6" s="234"/>
      <c r="JL6" s="234"/>
      <c r="JM6" s="234"/>
      <c r="JN6" s="234"/>
      <c r="JO6" s="234"/>
      <c r="JP6" s="234"/>
      <c r="JQ6" s="234"/>
      <c r="JR6" s="234"/>
      <c r="JS6" s="234"/>
      <c r="JT6" s="234"/>
      <c r="JU6" s="234"/>
      <c r="JV6" s="234"/>
      <c r="JW6" s="234"/>
      <c r="JX6" s="234"/>
      <c r="JY6" s="234"/>
      <c r="JZ6" s="234"/>
      <c r="KA6" s="234"/>
      <c r="KB6" s="234"/>
      <c r="KC6" s="234"/>
      <c r="KD6" s="234"/>
      <c r="KE6" s="234"/>
      <c r="KF6" s="234"/>
      <c r="KG6" s="234"/>
      <c r="KH6" s="234"/>
      <c r="KI6" s="234"/>
      <c r="KJ6" s="234"/>
      <c r="KK6" s="234"/>
      <c r="KL6" s="234"/>
      <c r="KM6" s="234"/>
      <c r="KN6" s="234"/>
      <c r="KO6" s="234"/>
      <c r="KP6" s="234"/>
      <c r="KQ6" s="234"/>
      <c r="KR6" s="234"/>
      <c r="KS6" s="234"/>
      <c r="KT6" s="234"/>
      <c r="KU6" s="234"/>
      <c r="KV6" s="234"/>
      <c r="KW6" s="234"/>
      <c r="KX6" s="234"/>
      <c r="KY6" s="234"/>
      <c r="KZ6" s="234"/>
      <c r="LA6" s="234"/>
      <c r="LB6" s="234"/>
      <c r="LC6" s="234"/>
      <c r="LD6" s="234"/>
      <c r="LE6" s="234"/>
      <c r="LF6" s="234"/>
      <c r="LG6" s="234"/>
      <c r="LH6" s="234"/>
      <c r="LI6" s="234"/>
      <c r="LJ6" s="234"/>
      <c r="LK6" s="234"/>
      <c r="LL6" s="234"/>
      <c r="LM6" s="234"/>
      <c r="LN6" s="234"/>
      <c r="LO6" s="234"/>
      <c r="LP6" s="234"/>
      <c r="LQ6" s="234"/>
      <c r="LR6" s="234"/>
      <c r="LS6" s="234"/>
      <c r="LT6" s="234"/>
      <c r="LU6" s="234"/>
      <c r="LV6" s="234"/>
      <c r="LW6" s="234"/>
      <c r="LX6" s="234"/>
      <c r="LY6" s="234"/>
      <c r="LZ6" s="234"/>
      <c r="MA6" s="234"/>
      <c r="MB6" s="234"/>
      <c r="MC6" s="234"/>
      <c r="MD6" s="234"/>
      <c r="ME6" s="234"/>
      <c r="MF6" s="234"/>
      <c r="MG6" s="234"/>
      <c r="MH6" s="234"/>
      <c r="MI6" s="234"/>
      <c r="MJ6" s="234"/>
      <c r="MK6" s="234"/>
      <c r="ML6" s="234"/>
      <c r="MM6" s="234"/>
      <c r="MN6" s="234"/>
      <c r="MO6" s="234"/>
      <c r="MP6" s="234"/>
      <c r="MQ6" s="234"/>
      <c r="MR6" s="234"/>
      <c r="MS6" s="234"/>
      <c r="MT6" s="234"/>
      <c r="MU6" s="234"/>
      <c r="MV6" s="234"/>
      <c r="MW6" s="234"/>
      <c r="MX6" s="234"/>
      <c r="MY6" s="234"/>
      <c r="MZ6" s="234"/>
      <c r="NA6" s="234"/>
      <c r="NB6" s="234"/>
      <c r="NC6" s="234"/>
      <c r="ND6" s="234"/>
      <c r="NE6" s="234"/>
      <c r="NF6" s="234"/>
      <c r="NG6" s="234"/>
      <c r="NH6" s="234"/>
      <c r="NI6" s="234"/>
      <c r="NJ6" s="234"/>
      <c r="NK6" s="234"/>
      <c r="NL6" s="234"/>
      <c r="NM6" s="234"/>
      <c r="NN6" s="234"/>
      <c r="NO6" s="234"/>
      <c r="NP6" s="234"/>
      <c r="NQ6" s="234"/>
      <c r="NR6" s="234"/>
      <c r="NS6" s="234"/>
      <c r="NT6" s="234"/>
      <c r="NU6" s="234"/>
      <c r="NV6" s="234"/>
      <c r="NW6" s="234"/>
      <c r="NX6" s="234"/>
      <c r="NY6" s="234"/>
      <c r="NZ6" s="234"/>
      <c r="OA6" s="234"/>
      <c r="OB6" s="234"/>
      <c r="OC6" s="234"/>
      <c r="OD6" s="234"/>
      <c r="OE6" s="234"/>
      <c r="OF6" s="234"/>
      <c r="OG6" s="234"/>
      <c r="OH6" s="234"/>
      <c r="OI6" s="234"/>
      <c r="OJ6" s="234"/>
      <c r="OK6" s="234"/>
      <c r="OL6" s="234"/>
      <c r="OM6" s="234"/>
      <c r="ON6" s="234"/>
      <c r="OO6" s="234"/>
      <c r="OP6" s="234"/>
      <c r="OQ6" s="234"/>
      <c r="OR6" s="234"/>
      <c r="OS6" s="234"/>
      <c r="OT6" s="234"/>
      <c r="OU6" s="234"/>
      <c r="OV6" s="234"/>
      <c r="OW6" s="234"/>
      <c r="OX6" s="234"/>
      <c r="OY6" s="234"/>
      <c r="OZ6" s="234"/>
      <c r="PA6" s="234"/>
      <c r="PB6" s="234"/>
    </row>
    <row r="7" spans="1:418" s="247" customFormat="1" ht="30" customHeight="1" thickBot="1">
      <c r="A7" s="234"/>
      <c r="B7" s="243"/>
      <c r="C7" s="252" t="s">
        <v>4</v>
      </c>
      <c r="D7" s="253"/>
      <c r="E7" s="254"/>
      <c r="F7" s="254"/>
      <c r="G7" s="255"/>
      <c r="H7" s="255"/>
      <c r="I7" s="255"/>
      <c r="J7" s="255"/>
      <c r="K7" s="255"/>
      <c r="L7" s="256" t="s">
        <v>5</v>
      </c>
      <c r="M7" s="256" t="s">
        <v>6</v>
      </c>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G7" s="234"/>
      <c r="EH7" s="234"/>
      <c r="EI7" s="234"/>
      <c r="EJ7" s="234"/>
      <c r="EK7" s="234"/>
      <c r="EL7" s="234"/>
      <c r="EM7" s="234"/>
      <c r="EN7" s="234"/>
      <c r="EO7" s="234"/>
      <c r="EP7" s="234"/>
      <c r="EQ7" s="234"/>
      <c r="ER7" s="234"/>
      <c r="ES7" s="234"/>
      <c r="ET7" s="234"/>
      <c r="EU7" s="234"/>
      <c r="EV7" s="234"/>
      <c r="EW7" s="234"/>
      <c r="EX7" s="234"/>
      <c r="EY7" s="234"/>
      <c r="EZ7" s="234"/>
      <c r="FA7" s="234"/>
      <c r="FB7" s="234"/>
      <c r="FC7" s="234"/>
      <c r="FD7" s="234"/>
      <c r="FE7" s="234"/>
      <c r="FF7" s="234"/>
      <c r="FG7" s="234"/>
      <c r="FH7" s="234"/>
      <c r="FI7" s="234"/>
      <c r="FJ7" s="234"/>
      <c r="FK7" s="234"/>
      <c r="FL7" s="234"/>
      <c r="FM7" s="234"/>
      <c r="FN7" s="234"/>
      <c r="FO7" s="234"/>
      <c r="FP7" s="234"/>
      <c r="FQ7" s="234"/>
      <c r="FR7" s="234"/>
      <c r="FS7" s="234"/>
      <c r="FT7" s="234"/>
      <c r="FU7" s="234"/>
      <c r="FV7" s="234"/>
      <c r="FW7" s="234"/>
      <c r="FX7" s="234"/>
      <c r="FY7" s="234"/>
      <c r="FZ7" s="234"/>
      <c r="GA7" s="234"/>
      <c r="GB7" s="234"/>
      <c r="GC7" s="234"/>
      <c r="GD7" s="234"/>
      <c r="GE7" s="234"/>
      <c r="GF7" s="234"/>
      <c r="GG7" s="234"/>
      <c r="GH7" s="234"/>
      <c r="GI7" s="234"/>
      <c r="GJ7" s="234"/>
      <c r="GK7" s="234"/>
      <c r="GL7" s="234"/>
      <c r="GM7" s="234"/>
      <c r="GN7" s="234"/>
      <c r="GO7" s="234"/>
      <c r="GP7" s="234"/>
      <c r="GQ7" s="234"/>
      <c r="GR7" s="234"/>
      <c r="GS7" s="234"/>
      <c r="GT7" s="234"/>
      <c r="GU7" s="234"/>
      <c r="GV7" s="234"/>
      <c r="GW7" s="234"/>
      <c r="GX7" s="234"/>
      <c r="GY7" s="234"/>
      <c r="GZ7" s="234"/>
      <c r="HA7" s="234"/>
      <c r="HB7" s="234"/>
      <c r="HC7" s="234"/>
      <c r="HD7" s="234"/>
      <c r="HE7" s="234"/>
      <c r="HF7" s="234"/>
      <c r="HG7" s="234"/>
      <c r="HH7" s="234"/>
      <c r="HI7" s="234"/>
      <c r="HJ7" s="234"/>
      <c r="HK7" s="234"/>
      <c r="HL7" s="234"/>
      <c r="HM7" s="234"/>
      <c r="HN7" s="234"/>
      <c r="HO7" s="234"/>
      <c r="HP7" s="234"/>
      <c r="HQ7" s="234"/>
      <c r="HR7" s="234"/>
      <c r="HS7" s="234"/>
      <c r="HT7" s="234"/>
      <c r="HU7" s="234"/>
      <c r="HV7" s="234"/>
      <c r="HW7" s="234"/>
      <c r="HX7" s="234"/>
      <c r="HY7" s="234"/>
      <c r="HZ7" s="234"/>
      <c r="IA7" s="234"/>
      <c r="IB7" s="234"/>
      <c r="IC7" s="234"/>
      <c r="ID7" s="234"/>
      <c r="IE7" s="234"/>
      <c r="IF7" s="234"/>
      <c r="IG7" s="234"/>
      <c r="IH7" s="234"/>
      <c r="II7" s="234"/>
      <c r="IJ7" s="234"/>
      <c r="IK7" s="234"/>
      <c r="IL7" s="234"/>
      <c r="IM7" s="234"/>
      <c r="IN7" s="234"/>
      <c r="IO7" s="234"/>
      <c r="IP7" s="234"/>
      <c r="IQ7" s="234"/>
      <c r="IR7" s="234"/>
      <c r="IS7" s="234"/>
      <c r="IT7" s="234"/>
      <c r="IU7" s="234"/>
      <c r="IV7" s="234"/>
      <c r="IW7" s="234"/>
      <c r="IX7" s="234"/>
      <c r="IY7" s="234"/>
      <c r="IZ7" s="234"/>
      <c r="JA7" s="234"/>
      <c r="JB7" s="234"/>
      <c r="JC7" s="234"/>
      <c r="JD7" s="234"/>
      <c r="JE7" s="234"/>
      <c r="JF7" s="234"/>
      <c r="JG7" s="234"/>
      <c r="JH7" s="234"/>
      <c r="JI7" s="234"/>
      <c r="JJ7" s="234"/>
      <c r="JK7" s="234"/>
      <c r="JL7" s="234"/>
      <c r="JM7" s="234"/>
      <c r="JN7" s="234"/>
      <c r="JO7" s="234"/>
      <c r="JP7" s="234"/>
      <c r="JQ7" s="234"/>
      <c r="JR7" s="234"/>
      <c r="JS7" s="234"/>
      <c r="JT7" s="234"/>
      <c r="JU7" s="234"/>
      <c r="JV7" s="234"/>
      <c r="JW7" s="234"/>
      <c r="JX7" s="234"/>
      <c r="JY7" s="234"/>
      <c r="JZ7" s="234"/>
      <c r="KA7" s="234"/>
      <c r="KB7" s="234"/>
      <c r="KC7" s="234"/>
      <c r="KD7" s="234"/>
      <c r="KE7" s="234"/>
      <c r="KF7" s="234"/>
      <c r="KG7" s="234"/>
      <c r="KH7" s="234"/>
      <c r="KI7" s="234"/>
      <c r="KJ7" s="234"/>
      <c r="KK7" s="234"/>
      <c r="KL7" s="234"/>
      <c r="KM7" s="234"/>
      <c r="KN7" s="234"/>
      <c r="KO7" s="234"/>
      <c r="KP7" s="234"/>
      <c r="KQ7" s="234"/>
      <c r="KR7" s="234"/>
      <c r="KS7" s="234"/>
      <c r="KT7" s="234"/>
      <c r="KU7" s="234"/>
      <c r="KV7" s="234"/>
      <c r="KW7" s="234"/>
      <c r="KX7" s="234"/>
      <c r="KY7" s="234"/>
      <c r="KZ7" s="234"/>
      <c r="LA7" s="234"/>
      <c r="LB7" s="234"/>
      <c r="LC7" s="234"/>
      <c r="LD7" s="234"/>
      <c r="LE7" s="234"/>
      <c r="LF7" s="234"/>
      <c r="LG7" s="234"/>
      <c r="LH7" s="234"/>
      <c r="LI7" s="234"/>
      <c r="LJ7" s="234"/>
      <c r="LK7" s="234"/>
      <c r="LL7" s="234"/>
      <c r="LM7" s="234"/>
      <c r="LN7" s="234"/>
      <c r="LO7" s="234"/>
      <c r="LP7" s="234"/>
      <c r="LQ7" s="234"/>
      <c r="LR7" s="234"/>
      <c r="LS7" s="234"/>
      <c r="LT7" s="234"/>
      <c r="LU7" s="234"/>
      <c r="LV7" s="234"/>
      <c r="LW7" s="234"/>
      <c r="LX7" s="234"/>
      <c r="LY7" s="234"/>
      <c r="LZ7" s="234"/>
      <c r="MA7" s="234"/>
      <c r="MB7" s="234"/>
      <c r="MC7" s="234"/>
      <c r="MD7" s="234"/>
      <c r="ME7" s="234"/>
      <c r="MF7" s="234"/>
      <c r="MG7" s="234"/>
      <c r="MH7" s="234"/>
      <c r="MI7" s="234"/>
      <c r="MJ7" s="234"/>
      <c r="MK7" s="234"/>
      <c r="ML7" s="234"/>
      <c r="MM7" s="234"/>
      <c r="MN7" s="234"/>
      <c r="MO7" s="234"/>
      <c r="MP7" s="234"/>
      <c r="MQ7" s="234"/>
      <c r="MR7" s="234"/>
      <c r="MS7" s="234"/>
      <c r="MT7" s="234"/>
      <c r="MU7" s="234"/>
      <c r="MV7" s="234"/>
      <c r="MW7" s="234"/>
      <c r="MX7" s="234"/>
      <c r="MY7" s="234"/>
      <c r="MZ7" s="234"/>
      <c r="NA7" s="234"/>
      <c r="NB7" s="234"/>
      <c r="NC7" s="234"/>
      <c r="ND7" s="234"/>
      <c r="NE7" s="234"/>
      <c r="NF7" s="234"/>
      <c r="NG7" s="234"/>
      <c r="NH7" s="234"/>
      <c r="NI7" s="234"/>
      <c r="NJ7" s="234"/>
      <c r="NK7" s="234"/>
      <c r="NL7" s="234"/>
      <c r="NM7" s="234"/>
      <c r="NN7" s="234"/>
      <c r="NO7" s="234"/>
      <c r="NP7" s="234"/>
      <c r="NQ7" s="234"/>
      <c r="NR7" s="234"/>
      <c r="NS7" s="234"/>
      <c r="NT7" s="234"/>
      <c r="NU7" s="234"/>
      <c r="NV7" s="234"/>
      <c r="NW7" s="234"/>
      <c r="NX7" s="234"/>
      <c r="NY7" s="234"/>
      <c r="NZ7" s="234"/>
      <c r="OA7" s="234"/>
      <c r="OB7" s="234"/>
      <c r="OC7" s="234"/>
      <c r="OD7" s="234"/>
      <c r="OE7" s="234"/>
      <c r="OF7" s="234"/>
      <c r="OG7" s="234"/>
      <c r="OH7" s="234"/>
      <c r="OI7" s="234"/>
      <c r="OJ7" s="234"/>
      <c r="OK7" s="234"/>
      <c r="OL7" s="234"/>
      <c r="OM7" s="234"/>
      <c r="ON7" s="234"/>
      <c r="OO7" s="234"/>
      <c r="OP7" s="234"/>
      <c r="OQ7" s="234"/>
      <c r="OR7" s="234"/>
      <c r="OS7" s="234"/>
      <c r="OT7" s="234"/>
      <c r="OU7" s="234"/>
      <c r="OV7" s="234"/>
      <c r="OW7" s="234"/>
      <c r="OX7" s="234"/>
      <c r="OY7" s="234"/>
      <c r="OZ7" s="234"/>
      <c r="PA7" s="234"/>
      <c r="PB7" s="234"/>
    </row>
    <row r="8" spans="1:418" s="247" customFormat="1" ht="30" customHeight="1" thickBot="1">
      <c r="A8" s="234"/>
      <c r="B8" s="243"/>
      <c r="C8" s="257" t="s">
        <v>7</v>
      </c>
      <c r="D8" s="111"/>
      <c r="E8" s="258"/>
      <c r="F8" s="259"/>
      <c r="G8" s="255"/>
      <c r="H8" s="260"/>
      <c r="I8" s="261"/>
      <c r="J8" s="262"/>
      <c r="K8" s="260"/>
      <c r="L8" s="263"/>
      <c r="M8" s="264"/>
      <c r="N8" s="265"/>
      <c r="O8" s="265"/>
      <c r="P8" s="265"/>
      <c r="Q8" s="265"/>
      <c r="R8" s="265"/>
      <c r="S8" s="265"/>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c r="KX8" s="234"/>
      <c r="KY8" s="234"/>
      <c r="KZ8" s="234"/>
      <c r="LA8" s="234"/>
      <c r="LB8" s="234"/>
      <c r="LC8" s="234"/>
      <c r="LD8" s="234"/>
      <c r="LE8" s="234"/>
      <c r="LF8" s="234"/>
      <c r="LG8" s="234"/>
      <c r="LH8" s="234"/>
      <c r="LI8" s="234"/>
      <c r="LJ8" s="234"/>
      <c r="LK8" s="234"/>
      <c r="LL8" s="234"/>
      <c r="LM8" s="234"/>
      <c r="LN8" s="234"/>
      <c r="LO8" s="234"/>
      <c r="LP8" s="234"/>
      <c r="LQ8" s="234"/>
      <c r="LR8" s="234"/>
      <c r="LS8" s="234"/>
      <c r="LT8" s="234"/>
      <c r="LU8" s="234"/>
      <c r="LV8" s="234"/>
      <c r="LW8" s="234"/>
      <c r="LX8" s="234"/>
      <c r="LY8" s="234"/>
      <c r="LZ8" s="234"/>
      <c r="MA8" s="234"/>
      <c r="MB8" s="234"/>
      <c r="MC8" s="234"/>
      <c r="MD8" s="234"/>
      <c r="ME8" s="234"/>
      <c r="MF8" s="234"/>
      <c r="MG8" s="234"/>
      <c r="MH8" s="234"/>
      <c r="MI8" s="234"/>
      <c r="MJ8" s="234"/>
      <c r="MK8" s="234"/>
      <c r="ML8" s="234"/>
      <c r="MM8" s="234"/>
      <c r="MN8" s="234"/>
      <c r="MO8" s="234"/>
      <c r="MP8" s="234"/>
      <c r="MQ8" s="234"/>
      <c r="MR8" s="234"/>
      <c r="MS8" s="234"/>
      <c r="MT8" s="234"/>
      <c r="MU8" s="234"/>
      <c r="MV8" s="234"/>
      <c r="MW8" s="234"/>
      <c r="MX8" s="234"/>
      <c r="MY8" s="234"/>
      <c r="MZ8" s="234"/>
      <c r="NA8" s="234"/>
      <c r="NB8" s="234"/>
      <c r="NC8" s="234"/>
      <c r="ND8" s="234"/>
      <c r="NE8" s="234"/>
      <c r="NF8" s="234"/>
      <c r="NG8" s="234"/>
      <c r="NH8" s="234"/>
      <c r="NI8" s="234"/>
      <c r="NJ8" s="234"/>
      <c r="NK8" s="234"/>
      <c r="NL8" s="234"/>
      <c r="NM8" s="234"/>
      <c r="NN8" s="234"/>
      <c r="NO8" s="234"/>
      <c r="NP8" s="234"/>
      <c r="NQ8" s="234"/>
      <c r="NR8" s="234"/>
      <c r="NS8" s="234"/>
      <c r="NT8" s="234"/>
      <c r="NU8" s="234"/>
      <c r="NV8" s="234"/>
      <c r="NW8" s="234"/>
      <c r="NX8" s="234"/>
      <c r="NY8" s="234"/>
      <c r="NZ8" s="234"/>
      <c r="OA8" s="234"/>
      <c r="OB8" s="234"/>
      <c r="OC8" s="234"/>
      <c r="OD8" s="234"/>
      <c r="OE8" s="234"/>
      <c r="OF8" s="234"/>
      <c r="OG8" s="234"/>
      <c r="OH8" s="234"/>
      <c r="OI8" s="234"/>
      <c r="OJ8" s="234"/>
      <c r="OK8" s="234"/>
      <c r="OL8" s="234"/>
      <c r="OM8" s="234"/>
      <c r="ON8" s="234"/>
      <c r="OO8" s="234"/>
      <c r="OP8" s="234"/>
      <c r="OQ8" s="234"/>
      <c r="OR8" s="234"/>
      <c r="OS8" s="234"/>
      <c r="OT8" s="234"/>
      <c r="OU8" s="234"/>
      <c r="OV8" s="234"/>
      <c r="OW8" s="234"/>
      <c r="OX8" s="234"/>
      <c r="OY8" s="234"/>
      <c r="OZ8" s="234"/>
      <c r="PA8" s="234"/>
      <c r="PB8" s="234"/>
    </row>
    <row r="9" spans="1:418" s="247" customFormat="1" ht="30" customHeight="1" thickBot="1">
      <c r="A9" s="234"/>
      <c r="B9" s="243"/>
      <c r="C9" s="257" t="s">
        <v>11</v>
      </c>
      <c r="D9" s="111"/>
      <c r="E9" s="258"/>
      <c r="F9" s="259"/>
      <c r="G9" s="255"/>
      <c r="H9" s="260" t="str">
        <f>CONCATENATE("Additional Death Cover", IF(D15&gt;I9, " *",""))</f>
        <v>Additional Death Cover</v>
      </c>
      <c r="I9" s="261">
        <f>IF(OR(D10&lt;15,D10&gt;(Variables!B30-1)),0,IF(D15="",0,MIN(D15,Variables!B20)))</f>
        <v>0</v>
      </c>
      <c r="J9" s="262"/>
      <c r="K9" s="260" t="s">
        <v>85</v>
      </c>
      <c r="L9" s="263">
        <f>M9/52</f>
        <v>0</v>
      </c>
      <c r="M9" s="266">
        <f>IF(I9=0,0,VLOOKUP($D$10,'D&amp;TPD-Rates'!B:R,(IF(D14=Variables!E24, 2, IF(D14=Variables!E25, 6, IF(D14=Variables!E26, 10, 0))))+IF($D$11="Female",1,0), FALSE)*I9/10000)</f>
        <v>0</v>
      </c>
      <c r="N9" s="265"/>
      <c r="O9" s="265"/>
      <c r="P9" s="265"/>
      <c r="Q9" s="265"/>
      <c r="R9" s="265"/>
      <c r="S9" s="265"/>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c r="FV9" s="234"/>
      <c r="FW9" s="234"/>
      <c r="FX9" s="234"/>
      <c r="FY9" s="234"/>
      <c r="FZ9" s="234"/>
      <c r="GA9" s="234"/>
      <c r="GB9" s="234"/>
      <c r="GC9" s="234"/>
      <c r="GD9" s="234"/>
      <c r="GE9" s="234"/>
      <c r="GF9" s="234"/>
      <c r="GG9" s="234"/>
      <c r="GH9" s="234"/>
      <c r="GI9" s="234"/>
      <c r="GJ9" s="234"/>
      <c r="GK9" s="234"/>
      <c r="GL9" s="234"/>
      <c r="GM9" s="234"/>
      <c r="GN9" s="234"/>
      <c r="GO9" s="234"/>
      <c r="GP9" s="234"/>
      <c r="GQ9" s="234"/>
      <c r="GR9" s="234"/>
      <c r="GS9" s="234"/>
      <c r="GT9" s="234"/>
      <c r="GU9" s="234"/>
      <c r="GV9" s="234"/>
      <c r="GW9" s="234"/>
      <c r="GX9" s="234"/>
      <c r="GY9" s="234"/>
      <c r="GZ9" s="234"/>
      <c r="HA9" s="234"/>
      <c r="HB9" s="234"/>
      <c r="HC9" s="234"/>
      <c r="HD9" s="234"/>
      <c r="HE9" s="234"/>
      <c r="HF9" s="234"/>
      <c r="HG9" s="234"/>
      <c r="HH9" s="234"/>
      <c r="HI9" s="234"/>
      <c r="HJ9" s="234"/>
      <c r="HK9" s="234"/>
      <c r="HL9" s="234"/>
      <c r="HM9" s="234"/>
      <c r="HN9" s="234"/>
      <c r="HO9" s="234"/>
      <c r="HP9" s="234"/>
      <c r="HQ9" s="234"/>
      <c r="HR9" s="234"/>
      <c r="HS9" s="234"/>
      <c r="HT9" s="234"/>
      <c r="HU9" s="234"/>
      <c r="HV9" s="234"/>
      <c r="HW9" s="234"/>
      <c r="HX9" s="234"/>
      <c r="HY9" s="234"/>
      <c r="HZ9" s="234"/>
      <c r="IA9" s="234"/>
      <c r="IB9" s="234"/>
      <c r="IC9" s="234"/>
      <c r="ID9" s="234"/>
      <c r="IE9" s="234"/>
      <c r="IF9" s="234"/>
      <c r="IG9" s="234"/>
      <c r="IH9" s="234"/>
      <c r="II9" s="234"/>
      <c r="IJ9" s="234"/>
      <c r="IK9" s="234"/>
      <c r="IL9" s="234"/>
      <c r="IM9" s="234"/>
      <c r="IN9" s="234"/>
      <c r="IO9" s="234"/>
      <c r="IP9" s="234"/>
      <c r="IQ9" s="234"/>
      <c r="IR9" s="234"/>
      <c r="IS9" s="234"/>
      <c r="IT9" s="234"/>
      <c r="IU9" s="234"/>
      <c r="IV9" s="234"/>
      <c r="IW9" s="234"/>
      <c r="IX9" s="234"/>
      <c r="IY9" s="234"/>
      <c r="IZ9" s="234"/>
      <c r="JA9" s="234"/>
      <c r="JB9" s="234"/>
      <c r="JC9" s="234"/>
      <c r="JD9" s="234"/>
      <c r="JE9" s="234"/>
      <c r="JF9" s="234"/>
      <c r="JG9" s="234"/>
      <c r="JH9" s="234"/>
      <c r="JI9" s="234"/>
      <c r="JJ9" s="234"/>
      <c r="JK9" s="234"/>
      <c r="JL9" s="234"/>
      <c r="JM9" s="234"/>
      <c r="JN9" s="234"/>
      <c r="JO9" s="234"/>
      <c r="JP9" s="234"/>
      <c r="JQ9" s="234"/>
      <c r="JR9" s="234"/>
      <c r="JS9" s="234"/>
      <c r="JT9" s="234"/>
      <c r="JU9" s="234"/>
      <c r="JV9" s="234"/>
      <c r="JW9" s="234"/>
      <c r="JX9" s="234"/>
      <c r="JY9" s="234"/>
      <c r="JZ9" s="234"/>
      <c r="KA9" s="234"/>
      <c r="KB9" s="234"/>
      <c r="KC9" s="234"/>
      <c r="KD9" s="234"/>
      <c r="KE9" s="234"/>
      <c r="KF9" s="234"/>
      <c r="KG9" s="234"/>
      <c r="KH9" s="234"/>
      <c r="KI9" s="234"/>
      <c r="KJ9" s="234"/>
      <c r="KK9" s="234"/>
      <c r="KL9" s="234"/>
      <c r="KM9" s="234"/>
      <c r="KN9" s="234"/>
      <c r="KO9" s="234"/>
      <c r="KP9" s="234"/>
      <c r="KQ9" s="234"/>
      <c r="KR9" s="234"/>
      <c r="KS9" s="234"/>
      <c r="KT9" s="234"/>
      <c r="KU9" s="234"/>
      <c r="KV9" s="234"/>
      <c r="KW9" s="234"/>
      <c r="KX9" s="234"/>
      <c r="KY9" s="234"/>
      <c r="KZ9" s="234"/>
      <c r="LA9" s="234"/>
      <c r="LB9" s="234"/>
      <c r="LC9" s="234"/>
      <c r="LD9" s="234"/>
      <c r="LE9" s="234"/>
      <c r="LF9" s="234"/>
      <c r="LG9" s="234"/>
      <c r="LH9" s="234"/>
      <c r="LI9" s="234"/>
      <c r="LJ9" s="234"/>
      <c r="LK9" s="234"/>
      <c r="LL9" s="234"/>
      <c r="LM9" s="234"/>
      <c r="LN9" s="234"/>
      <c r="LO9" s="234"/>
      <c r="LP9" s="234"/>
      <c r="LQ9" s="234"/>
      <c r="LR9" s="234"/>
      <c r="LS9" s="234"/>
      <c r="LT9" s="234"/>
      <c r="LU9" s="234"/>
      <c r="LV9" s="234"/>
      <c r="LW9" s="234"/>
      <c r="LX9" s="234"/>
      <c r="LY9" s="234"/>
      <c r="LZ9" s="234"/>
      <c r="MA9" s="234"/>
      <c r="MB9" s="234"/>
      <c r="MC9" s="234"/>
      <c r="MD9" s="234"/>
      <c r="ME9" s="234"/>
      <c r="MF9" s="234"/>
      <c r="MG9" s="234"/>
      <c r="MH9" s="234"/>
      <c r="MI9" s="234"/>
      <c r="MJ9" s="234"/>
      <c r="MK9" s="234"/>
      <c r="ML9" s="234"/>
      <c r="MM9" s="234"/>
      <c r="MN9" s="234"/>
      <c r="MO9" s="234"/>
      <c r="MP9" s="234"/>
      <c r="MQ9" s="234"/>
      <c r="MR9" s="234"/>
      <c r="MS9" s="234"/>
      <c r="MT9" s="234"/>
      <c r="MU9" s="234"/>
      <c r="MV9" s="234"/>
      <c r="MW9" s="234"/>
      <c r="MX9" s="234"/>
      <c r="MY9" s="234"/>
      <c r="MZ9" s="234"/>
      <c r="NA9" s="234"/>
      <c r="NB9" s="234"/>
      <c r="NC9" s="234"/>
      <c r="ND9" s="234"/>
      <c r="NE9" s="234"/>
      <c r="NF9" s="234"/>
      <c r="NG9" s="234"/>
      <c r="NH9" s="234"/>
      <c r="NI9" s="234"/>
      <c r="NJ9" s="234"/>
      <c r="NK9" s="234"/>
      <c r="NL9" s="234"/>
      <c r="NM9" s="234"/>
      <c r="NN9" s="234"/>
      <c r="NO9" s="234"/>
      <c r="NP9" s="234"/>
      <c r="NQ9" s="234"/>
      <c r="NR9" s="234"/>
      <c r="NS9" s="234"/>
      <c r="NT9" s="234"/>
      <c r="NU9" s="234"/>
      <c r="NV9" s="234"/>
      <c r="NW9" s="234"/>
      <c r="NX9" s="234"/>
      <c r="NY9" s="234"/>
      <c r="NZ9" s="234"/>
      <c r="OA9" s="234"/>
      <c r="OB9" s="234"/>
      <c r="OC9" s="234"/>
      <c r="OD9" s="234"/>
      <c r="OE9" s="234"/>
      <c r="OF9" s="234"/>
      <c r="OG9" s="234"/>
      <c r="OH9" s="234"/>
      <c r="OI9" s="234"/>
      <c r="OJ9" s="234"/>
      <c r="OK9" s="234"/>
      <c r="OL9" s="234"/>
      <c r="OM9" s="234"/>
      <c r="ON9" s="234"/>
      <c r="OO9" s="234"/>
      <c r="OP9" s="234"/>
      <c r="OQ9" s="234"/>
      <c r="OR9" s="234"/>
      <c r="OS9" s="234"/>
      <c r="OT9" s="234"/>
      <c r="OU9" s="234"/>
      <c r="OV9" s="234"/>
      <c r="OW9" s="234"/>
      <c r="OX9" s="234"/>
      <c r="OY9" s="234"/>
      <c r="OZ9" s="234"/>
      <c r="PA9" s="234"/>
      <c r="PB9" s="234"/>
    </row>
    <row r="10" spans="1:418" s="247" customFormat="1" ht="30" customHeight="1" thickBot="1">
      <c r="A10" s="234"/>
      <c r="B10" s="243"/>
      <c r="C10" s="257" t="str">
        <f>IF(D8=Variables!G15,"Age (as at 1 October 2024)","Age")</f>
        <v>Age</v>
      </c>
      <c r="D10" s="267" t="str">
        <f>IF(OR(D8&lt;Variables!G15,D8="",D9=""),"",IF(D8=Variables!G15,DATEDIF(D9,Variables!G16,"y"),DATEDIF(D9,D8,"y")))</f>
        <v/>
      </c>
      <c r="E10" s="268"/>
      <c r="F10" s="269"/>
      <c r="G10" s="255"/>
      <c r="H10" s="270" t="str">
        <f>CONCATENATE("Additional TPD Cover", IF(D16&gt;I10, " *",""))</f>
        <v>Additional TPD Cover</v>
      </c>
      <c r="I10" s="271">
        <f>IF(OR(D10&lt;15,D10&gt;(Variables!B31-1)),0,IF(D16="",0,MIN(D16,Variables!B21)))</f>
        <v>0</v>
      </c>
      <c r="J10" s="262"/>
      <c r="K10" s="272" t="s">
        <v>28</v>
      </c>
      <c r="L10" s="273">
        <f>M10/52</f>
        <v>0</v>
      </c>
      <c r="M10" s="274">
        <f>IF(I10=0,0,VLOOKUP($D$10,'D&amp;TPD-Rates'!B:R,(IF(D14=Variables!E24, 4, IF(D14=Variables!E25, 8, IF(D14=Variables!E26, 12,  0))))+IF($D$11="Female",1,0), FALSE)*I10/10000)</f>
        <v>0</v>
      </c>
      <c r="N10" s="275"/>
      <c r="O10" s="275"/>
      <c r="P10" s="275"/>
      <c r="Q10" s="275"/>
      <c r="R10" s="275"/>
      <c r="S10" s="275"/>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c r="DL10" s="234"/>
      <c r="DM10" s="234"/>
      <c r="DN10" s="234"/>
      <c r="DO10" s="234"/>
      <c r="DP10" s="234"/>
      <c r="DQ10" s="234"/>
      <c r="DR10" s="234"/>
      <c r="DS10" s="234"/>
      <c r="DT10" s="234"/>
      <c r="DU10" s="234"/>
      <c r="DV10" s="234"/>
      <c r="DW10" s="234"/>
      <c r="DX10" s="234"/>
      <c r="DY10" s="234"/>
      <c r="DZ10" s="234"/>
      <c r="EA10" s="234"/>
      <c r="EB10" s="234"/>
      <c r="EC10" s="234"/>
      <c r="ED10" s="234"/>
      <c r="EE10" s="234"/>
      <c r="EF10" s="234"/>
      <c r="EG10" s="234"/>
      <c r="EH10" s="234"/>
      <c r="EI10" s="234"/>
      <c r="EJ10" s="234"/>
      <c r="EK10" s="234"/>
      <c r="EL10" s="234"/>
      <c r="EM10" s="234"/>
      <c r="EN10" s="234"/>
      <c r="EO10" s="234"/>
      <c r="EP10" s="234"/>
      <c r="EQ10" s="234"/>
      <c r="ER10" s="234"/>
      <c r="ES10" s="234"/>
      <c r="ET10" s="234"/>
      <c r="EU10" s="234"/>
      <c r="EV10" s="234"/>
      <c r="EW10" s="234"/>
      <c r="EX10" s="234"/>
      <c r="EY10" s="234"/>
      <c r="EZ10" s="234"/>
      <c r="FA10" s="234"/>
      <c r="FB10" s="234"/>
      <c r="FC10" s="234"/>
      <c r="FD10" s="234"/>
      <c r="FE10" s="234"/>
      <c r="FF10" s="234"/>
      <c r="FG10" s="234"/>
      <c r="FH10" s="234"/>
      <c r="FI10" s="234"/>
      <c r="FJ10" s="234"/>
      <c r="FK10" s="234"/>
      <c r="FL10" s="234"/>
      <c r="FM10" s="234"/>
      <c r="FN10" s="234"/>
      <c r="FO10" s="234"/>
      <c r="FP10" s="234"/>
      <c r="FQ10" s="234"/>
      <c r="FR10" s="234"/>
      <c r="FS10" s="234"/>
      <c r="FT10" s="234"/>
      <c r="FU10" s="234"/>
      <c r="FV10" s="234"/>
      <c r="FW10" s="234"/>
      <c r="FX10" s="234"/>
      <c r="FY10" s="234"/>
      <c r="FZ10" s="234"/>
      <c r="GA10" s="234"/>
      <c r="GB10" s="234"/>
      <c r="GC10" s="234"/>
      <c r="GD10" s="234"/>
      <c r="GE10" s="234"/>
      <c r="GF10" s="234"/>
      <c r="GG10" s="234"/>
      <c r="GH10" s="234"/>
      <c r="GI10" s="234"/>
      <c r="GJ10" s="234"/>
      <c r="GK10" s="234"/>
      <c r="GL10" s="234"/>
      <c r="GM10" s="234"/>
      <c r="GN10" s="234"/>
      <c r="GO10" s="234"/>
      <c r="GP10" s="234"/>
      <c r="GQ10" s="234"/>
      <c r="GR10" s="234"/>
      <c r="GS10" s="234"/>
      <c r="GT10" s="234"/>
      <c r="GU10" s="234"/>
      <c r="GV10" s="234"/>
      <c r="GW10" s="234"/>
      <c r="GX10" s="234"/>
      <c r="GY10" s="234"/>
      <c r="GZ10" s="234"/>
      <c r="HA10" s="234"/>
      <c r="HB10" s="234"/>
      <c r="HC10" s="234"/>
      <c r="HD10" s="234"/>
      <c r="HE10" s="234"/>
      <c r="HF10" s="234"/>
      <c r="HG10" s="234"/>
      <c r="HH10" s="234"/>
      <c r="HI10" s="234"/>
      <c r="HJ10" s="234"/>
      <c r="HK10" s="234"/>
      <c r="HL10" s="234"/>
      <c r="HM10" s="234"/>
      <c r="HN10" s="234"/>
      <c r="HO10" s="234"/>
      <c r="HP10" s="234"/>
      <c r="HQ10" s="234"/>
      <c r="HR10" s="234"/>
      <c r="HS10" s="234"/>
      <c r="HT10" s="234"/>
      <c r="HU10" s="234"/>
      <c r="HV10" s="234"/>
      <c r="HW10" s="234"/>
      <c r="HX10" s="234"/>
      <c r="HY10" s="234"/>
      <c r="HZ10" s="234"/>
      <c r="IA10" s="234"/>
      <c r="IB10" s="234"/>
      <c r="IC10" s="234"/>
      <c r="ID10" s="234"/>
      <c r="IE10" s="234"/>
      <c r="IF10" s="234"/>
      <c r="IG10" s="234"/>
      <c r="IH10" s="234"/>
      <c r="II10" s="234"/>
      <c r="IJ10" s="234"/>
      <c r="IK10" s="234"/>
      <c r="IL10" s="234"/>
      <c r="IM10" s="234"/>
      <c r="IN10" s="234"/>
      <c r="IO10" s="234"/>
      <c r="IP10" s="234"/>
      <c r="IQ10" s="234"/>
      <c r="IR10" s="234"/>
      <c r="IS10" s="234"/>
      <c r="IT10" s="234"/>
      <c r="IU10" s="234"/>
      <c r="IV10" s="234"/>
      <c r="IW10" s="234"/>
      <c r="IX10" s="234"/>
      <c r="IY10" s="234"/>
      <c r="IZ10" s="234"/>
      <c r="JA10" s="234"/>
      <c r="JB10" s="234"/>
      <c r="JC10" s="234"/>
      <c r="JD10" s="234"/>
      <c r="JE10" s="234"/>
      <c r="JF10" s="234"/>
      <c r="JG10" s="234"/>
      <c r="JH10" s="234"/>
      <c r="JI10" s="234"/>
      <c r="JJ10" s="234"/>
      <c r="JK10" s="234"/>
      <c r="JL10" s="234"/>
      <c r="JM10" s="234"/>
      <c r="JN10" s="234"/>
      <c r="JO10" s="234"/>
      <c r="JP10" s="234"/>
      <c r="JQ10" s="234"/>
      <c r="JR10" s="234"/>
      <c r="JS10" s="234"/>
      <c r="JT10" s="234"/>
      <c r="JU10" s="234"/>
      <c r="JV10" s="234"/>
      <c r="JW10" s="234"/>
      <c r="JX10" s="234"/>
      <c r="JY10" s="234"/>
      <c r="JZ10" s="234"/>
      <c r="KA10" s="234"/>
      <c r="KB10" s="234"/>
      <c r="KC10" s="234"/>
      <c r="KD10" s="234"/>
      <c r="KE10" s="234"/>
      <c r="KF10" s="234"/>
      <c r="KG10" s="234"/>
      <c r="KH10" s="234"/>
      <c r="KI10" s="234"/>
      <c r="KJ10" s="234"/>
      <c r="KK10" s="234"/>
      <c r="KL10" s="234"/>
      <c r="KM10" s="234"/>
      <c r="KN10" s="234"/>
      <c r="KO10" s="234"/>
      <c r="KP10" s="234"/>
      <c r="KQ10" s="234"/>
      <c r="KR10" s="234"/>
      <c r="KS10" s="234"/>
      <c r="KT10" s="234"/>
      <c r="KU10" s="234"/>
      <c r="KV10" s="234"/>
      <c r="KW10" s="234"/>
      <c r="KX10" s="234"/>
      <c r="KY10" s="234"/>
      <c r="KZ10" s="234"/>
      <c r="LA10" s="234"/>
      <c r="LB10" s="234"/>
      <c r="LC10" s="234"/>
      <c r="LD10" s="234"/>
      <c r="LE10" s="234"/>
      <c r="LF10" s="234"/>
      <c r="LG10" s="234"/>
      <c r="LH10" s="234"/>
      <c r="LI10" s="234"/>
      <c r="LJ10" s="234"/>
      <c r="LK10" s="234"/>
      <c r="LL10" s="234"/>
      <c r="LM10" s="234"/>
      <c r="LN10" s="234"/>
      <c r="LO10" s="234"/>
      <c r="LP10" s="234"/>
      <c r="LQ10" s="234"/>
      <c r="LR10" s="234"/>
      <c r="LS10" s="234"/>
      <c r="LT10" s="234"/>
      <c r="LU10" s="234"/>
      <c r="LV10" s="234"/>
      <c r="LW10" s="234"/>
      <c r="LX10" s="234"/>
      <c r="LY10" s="234"/>
      <c r="LZ10" s="234"/>
      <c r="MA10" s="234"/>
      <c r="MB10" s="234"/>
      <c r="MC10" s="234"/>
      <c r="MD10" s="234"/>
      <c r="ME10" s="234"/>
      <c r="MF10" s="234"/>
      <c r="MG10" s="234"/>
      <c r="MH10" s="234"/>
      <c r="MI10" s="234"/>
      <c r="MJ10" s="234"/>
      <c r="MK10" s="234"/>
      <c r="ML10" s="234"/>
      <c r="MM10" s="234"/>
      <c r="MN10" s="234"/>
      <c r="MO10" s="234"/>
      <c r="MP10" s="234"/>
      <c r="MQ10" s="234"/>
      <c r="MR10" s="234"/>
      <c r="MS10" s="234"/>
      <c r="MT10" s="234"/>
      <c r="MU10" s="234"/>
      <c r="MV10" s="234"/>
      <c r="MW10" s="234"/>
      <c r="MX10" s="234"/>
      <c r="MY10" s="234"/>
      <c r="MZ10" s="234"/>
      <c r="NA10" s="234"/>
      <c r="NB10" s="234"/>
      <c r="NC10" s="234"/>
      <c r="ND10" s="234"/>
      <c r="NE10" s="234"/>
      <c r="NF10" s="234"/>
      <c r="NG10" s="234"/>
      <c r="NH10" s="234"/>
      <c r="NI10" s="234"/>
      <c r="NJ10" s="234"/>
      <c r="NK10" s="234"/>
      <c r="NL10" s="234"/>
      <c r="NM10" s="234"/>
      <c r="NN10" s="234"/>
      <c r="NO10" s="234"/>
      <c r="NP10" s="234"/>
      <c r="NQ10" s="234"/>
      <c r="NR10" s="234"/>
      <c r="NS10" s="234"/>
      <c r="NT10" s="234"/>
      <c r="NU10" s="234"/>
      <c r="NV10" s="234"/>
      <c r="NW10" s="234"/>
      <c r="NX10" s="234"/>
      <c r="NY10" s="234"/>
      <c r="NZ10" s="234"/>
      <c r="OA10" s="234"/>
      <c r="OB10" s="234"/>
      <c r="OC10" s="234"/>
      <c r="OD10" s="234"/>
      <c r="OE10" s="234"/>
      <c r="OF10" s="234"/>
      <c r="OG10" s="234"/>
      <c r="OH10" s="234"/>
      <c r="OI10" s="234"/>
      <c r="OJ10" s="234"/>
      <c r="OK10" s="234"/>
      <c r="OL10" s="234"/>
      <c r="OM10" s="234"/>
      <c r="ON10" s="234"/>
      <c r="OO10" s="234"/>
      <c r="OP10" s="234"/>
      <c r="OQ10" s="234"/>
      <c r="OR10" s="234"/>
      <c r="OS10" s="234"/>
      <c r="OT10" s="234"/>
      <c r="OU10" s="234"/>
      <c r="OV10" s="234"/>
      <c r="OW10" s="234"/>
      <c r="OX10" s="234"/>
      <c r="OY10" s="234"/>
      <c r="OZ10" s="234"/>
      <c r="PA10" s="234"/>
      <c r="PB10" s="234"/>
    </row>
    <row r="11" spans="1:418" s="247" customFormat="1" ht="30" customHeight="1" thickBot="1">
      <c r="A11" s="234"/>
      <c r="B11" s="243"/>
      <c r="C11" s="257" t="s">
        <v>18</v>
      </c>
      <c r="D11" s="115"/>
      <c r="E11" s="258"/>
      <c r="F11" s="269"/>
      <c r="G11" s="255"/>
      <c r="H11" s="276" t="str">
        <f>IF(OR(D15&gt;I9,D16&gt;I10),"* Additional cover limited by maximum cover levels","")</f>
        <v/>
      </c>
      <c r="I11" s="277"/>
      <c r="J11" s="262"/>
      <c r="K11" s="278" t="s">
        <v>161</v>
      </c>
      <c r="L11" s="279">
        <f>M11/52</f>
        <v>0</v>
      </c>
      <c r="M11" s="280">
        <f>M10+M9</f>
        <v>0</v>
      </c>
      <c r="N11" s="281"/>
      <c r="O11" s="282"/>
      <c r="P11" s="282"/>
      <c r="Q11" s="282"/>
      <c r="R11" s="282"/>
      <c r="S11" s="282"/>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4"/>
      <c r="FA11" s="234"/>
      <c r="FB11" s="234"/>
      <c r="FC11" s="234"/>
      <c r="FD11" s="234"/>
      <c r="FE11" s="234"/>
      <c r="FF11" s="234"/>
      <c r="FG11" s="234"/>
      <c r="FH11" s="234"/>
      <c r="FI11" s="234"/>
      <c r="FJ11" s="234"/>
      <c r="FK11" s="234"/>
      <c r="FL11" s="234"/>
      <c r="FM11" s="234"/>
      <c r="FN11" s="234"/>
      <c r="FO11" s="234"/>
      <c r="FP11" s="234"/>
      <c r="FQ11" s="234"/>
      <c r="FR11" s="234"/>
      <c r="FS11" s="234"/>
      <c r="FT11" s="234"/>
      <c r="FU11" s="234"/>
      <c r="FV11" s="234"/>
      <c r="FW11" s="234"/>
      <c r="FX11" s="234"/>
      <c r="FY11" s="234"/>
      <c r="FZ11" s="234"/>
      <c r="GA11" s="234"/>
      <c r="GB11" s="234"/>
      <c r="GC11" s="234"/>
      <c r="GD11" s="234"/>
      <c r="GE11" s="234"/>
      <c r="GF11" s="234"/>
      <c r="GG11" s="234"/>
      <c r="GH11" s="234"/>
      <c r="GI11" s="234"/>
      <c r="GJ11" s="234"/>
      <c r="GK11" s="234"/>
      <c r="GL11" s="234"/>
      <c r="GM11" s="234"/>
      <c r="GN11" s="234"/>
      <c r="GO11" s="234"/>
      <c r="GP11" s="234"/>
      <c r="GQ11" s="234"/>
      <c r="GR11" s="234"/>
      <c r="GS11" s="234"/>
      <c r="GT11" s="234"/>
      <c r="GU11" s="234"/>
      <c r="GV11" s="234"/>
      <c r="GW11" s="234"/>
      <c r="GX11" s="234"/>
      <c r="GY11" s="234"/>
      <c r="GZ11" s="234"/>
      <c r="HA11" s="234"/>
      <c r="HB11" s="234"/>
      <c r="HC11" s="234"/>
      <c r="HD11" s="234"/>
      <c r="HE11" s="234"/>
      <c r="HF11" s="234"/>
      <c r="HG11" s="234"/>
      <c r="HH11" s="234"/>
      <c r="HI11" s="234"/>
      <c r="HJ11" s="234"/>
      <c r="HK11" s="234"/>
      <c r="HL11" s="234"/>
      <c r="HM11" s="234"/>
      <c r="HN11" s="234"/>
      <c r="HO11" s="234"/>
      <c r="HP11" s="234"/>
      <c r="HQ11" s="234"/>
      <c r="HR11" s="234"/>
      <c r="HS11" s="234"/>
      <c r="HT11" s="234"/>
      <c r="HU11" s="234"/>
      <c r="HV11" s="234"/>
      <c r="HW11" s="234"/>
      <c r="HX11" s="234"/>
      <c r="HY11" s="234"/>
      <c r="HZ11" s="234"/>
      <c r="IA11" s="234"/>
      <c r="IB11" s="234"/>
      <c r="IC11" s="234"/>
      <c r="ID11" s="234"/>
      <c r="IE11" s="234"/>
      <c r="IF11" s="234"/>
      <c r="IG11" s="234"/>
      <c r="IH11" s="234"/>
      <c r="II11" s="234"/>
      <c r="IJ11" s="234"/>
      <c r="IK11" s="234"/>
      <c r="IL11" s="234"/>
      <c r="IM11" s="234"/>
      <c r="IN11" s="234"/>
      <c r="IO11" s="234"/>
      <c r="IP11" s="234"/>
      <c r="IQ11" s="234"/>
      <c r="IR11" s="234"/>
      <c r="IS11" s="234"/>
      <c r="IT11" s="234"/>
      <c r="IU11" s="234"/>
      <c r="IV11" s="234"/>
      <c r="IW11" s="234"/>
      <c r="IX11" s="234"/>
      <c r="IY11" s="234"/>
      <c r="IZ11" s="234"/>
      <c r="JA11" s="234"/>
      <c r="JB11" s="234"/>
      <c r="JC11" s="234"/>
      <c r="JD11" s="234"/>
      <c r="JE11" s="234"/>
      <c r="JF11" s="234"/>
      <c r="JG11" s="234"/>
      <c r="JH11" s="234"/>
      <c r="JI11" s="234"/>
      <c r="JJ11" s="234"/>
      <c r="JK11" s="234"/>
      <c r="JL11" s="234"/>
      <c r="JM11" s="234"/>
      <c r="JN11" s="234"/>
      <c r="JO11" s="234"/>
      <c r="JP11" s="234"/>
      <c r="JQ11" s="234"/>
      <c r="JR11" s="234"/>
      <c r="JS11" s="234"/>
      <c r="JT11" s="234"/>
      <c r="JU11" s="234"/>
      <c r="JV11" s="234"/>
      <c r="JW11" s="234"/>
      <c r="JX11" s="234"/>
      <c r="JY11" s="234"/>
      <c r="JZ11" s="234"/>
      <c r="KA11" s="234"/>
      <c r="KB11" s="234"/>
      <c r="KC11" s="234"/>
      <c r="KD11" s="234"/>
      <c r="KE11" s="234"/>
      <c r="KF11" s="234"/>
      <c r="KG11" s="234"/>
      <c r="KH11" s="234"/>
      <c r="KI11" s="234"/>
      <c r="KJ11" s="234"/>
      <c r="KK11" s="234"/>
      <c r="KL11" s="234"/>
      <c r="KM11" s="234"/>
      <c r="KN11" s="234"/>
      <c r="KO11" s="234"/>
      <c r="KP11" s="234"/>
      <c r="KQ11" s="234"/>
      <c r="KR11" s="234"/>
      <c r="KS11" s="234"/>
      <c r="KT11" s="234"/>
      <c r="KU11" s="234"/>
      <c r="KV11" s="234"/>
      <c r="KW11" s="234"/>
      <c r="KX11" s="234"/>
      <c r="KY11" s="234"/>
      <c r="KZ11" s="234"/>
      <c r="LA11" s="234"/>
      <c r="LB11" s="234"/>
      <c r="LC11" s="234"/>
      <c r="LD11" s="234"/>
      <c r="LE11" s="234"/>
      <c r="LF11" s="234"/>
      <c r="LG11" s="234"/>
      <c r="LH11" s="234"/>
      <c r="LI11" s="234"/>
      <c r="LJ11" s="234"/>
      <c r="LK11" s="234"/>
      <c r="LL11" s="234"/>
      <c r="LM11" s="234"/>
      <c r="LN11" s="234"/>
      <c r="LO11" s="234"/>
      <c r="LP11" s="234"/>
      <c r="LQ11" s="234"/>
      <c r="LR11" s="234"/>
      <c r="LS11" s="234"/>
      <c r="LT11" s="234"/>
      <c r="LU11" s="234"/>
      <c r="LV11" s="234"/>
      <c r="LW11" s="234"/>
      <c r="LX11" s="234"/>
      <c r="LY11" s="234"/>
      <c r="LZ11" s="234"/>
      <c r="MA11" s="234"/>
      <c r="MB11" s="234"/>
      <c r="MC11" s="234"/>
      <c r="MD11" s="234"/>
      <c r="ME11" s="234"/>
      <c r="MF11" s="234"/>
      <c r="MG11" s="234"/>
      <c r="MH11" s="234"/>
      <c r="MI11" s="234"/>
      <c r="MJ11" s="234"/>
      <c r="MK11" s="234"/>
      <c r="ML11" s="234"/>
      <c r="MM11" s="234"/>
      <c r="MN11" s="234"/>
      <c r="MO11" s="234"/>
      <c r="MP11" s="234"/>
      <c r="MQ11" s="234"/>
      <c r="MR11" s="234"/>
      <c r="MS11" s="234"/>
      <c r="MT11" s="234"/>
      <c r="MU11" s="234"/>
      <c r="MV11" s="234"/>
      <c r="MW11" s="234"/>
      <c r="MX11" s="234"/>
      <c r="MY11" s="234"/>
      <c r="MZ11" s="234"/>
      <c r="NA11" s="234"/>
      <c r="NB11" s="234"/>
      <c r="NC11" s="234"/>
      <c r="ND11" s="234"/>
      <c r="NE11" s="234"/>
      <c r="NF11" s="234"/>
      <c r="NG11" s="234"/>
      <c r="NH11" s="234"/>
      <c r="NI11" s="234"/>
      <c r="NJ11" s="234"/>
      <c r="NK11" s="234"/>
      <c r="NL11" s="234"/>
      <c r="NM11" s="234"/>
      <c r="NN11" s="234"/>
      <c r="NO11" s="234"/>
      <c r="NP11" s="234"/>
      <c r="NQ11" s="234"/>
      <c r="NR11" s="234"/>
      <c r="NS11" s="234"/>
      <c r="NT11" s="234"/>
      <c r="NU11" s="234"/>
      <c r="NV11" s="234"/>
      <c r="NW11" s="234"/>
      <c r="NX11" s="234"/>
      <c r="NY11" s="234"/>
      <c r="NZ11" s="234"/>
      <c r="OA11" s="234"/>
      <c r="OB11" s="234"/>
      <c r="OC11" s="234"/>
      <c r="OD11" s="234"/>
      <c r="OE11" s="234"/>
      <c r="OF11" s="234"/>
      <c r="OG11" s="234"/>
      <c r="OH11" s="234"/>
      <c r="OI11" s="234"/>
      <c r="OJ11" s="234"/>
      <c r="OK11" s="234"/>
      <c r="OL11" s="234"/>
      <c r="OM11" s="234"/>
      <c r="ON11" s="234"/>
      <c r="OO11" s="234"/>
      <c r="OP11" s="234"/>
      <c r="OQ11" s="234"/>
      <c r="OR11" s="234"/>
      <c r="OS11" s="234"/>
      <c r="OT11" s="234"/>
      <c r="OU11" s="234"/>
      <c r="OV11" s="234"/>
      <c r="OW11" s="234"/>
      <c r="OX11" s="234"/>
      <c r="OY11" s="234"/>
      <c r="OZ11" s="234"/>
      <c r="PA11" s="234"/>
      <c r="PB11" s="234"/>
    </row>
    <row r="12" spans="1:418" s="247" customFormat="1" ht="30" customHeight="1">
      <c r="A12" s="234"/>
      <c r="B12" s="243"/>
      <c r="C12" s="257"/>
      <c r="D12" s="243"/>
      <c r="E12" s="245"/>
      <c r="F12" s="283"/>
      <c r="G12" s="255"/>
      <c r="H12" s="284"/>
      <c r="I12" s="284"/>
      <c r="J12" s="262"/>
      <c r="K12" s="255"/>
      <c r="L12" s="285"/>
      <c r="M12" s="285"/>
      <c r="N12" s="281"/>
      <c r="O12" s="282"/>
      <c r="P12" s="282"/>
      <c r="Q12" s="282"/>
      <c r="R12" s="282"/>
      <c r="S12" s="282"/>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234"/>
      <c r="EN12" s="234"/>
      <c r="EO12" s="234"/>
      <c r="EP12" s="234"/>
      <c r="EQ12" s="234"/>
      <c r="ER12" s="234"/>
      <c r="ES12" s="234"/>
      <c r="ET12" s="234"/>
      <c r="EU12" s="234"/>
      <c r="EV12" s="234"/>
      <c r="EW12" s="234"/>
      <c r="EX12" s="234"/>
      <c r="EY12" s="234"/>
      <c r="EZ12" s="234"/>
      <c r="FA12" s="234"/>
      <c r="FB12" s="234"/>
      <c r="FC12" s="234"/>
      <c r="FD12" s="234"/>
      <c r="FE12" s="234"/>
      <c r="FF12" s="234"/>
      <c r="FG12" s="234"/>
      <c r="FH12" s="234"/>
      <c r="FI12" s="234"/>
      <c r="FJ12" s="234"/>
      <c r="FK12" s="234"/>
      <c r="FL12" s="234"/>
      <c r="FM12" s="234"/>
      <c r="FN12" s="234"/>
      <c r="FO12" s="234"/>
      <c r="FP12" s="234"/>
      <c r="FQ12" s="234"/>
      <c r="FR12" s="234"/>
      <c r="FS12" s="234"/>
      <c r="FT12" s="234"/>
      <c r="FU12" s="234"/>
      <c r="FV12" s="234"/>
      <c r="FW12" s="234"/>
      <c r="FX12" s="234"/>
      <c r="FY12" s="234"/>
      <c r="FZ12" s="234"/>
      <c r="GA12" s="234"/>
      <c r="GB12" s="234"/>
      <c r="GC12" s="234"/>
      <c r="GD12" s="234"/>
      <c r="GE12" s="234"/>
      <c r="GF12" s="234"/>
      <c r="GG12" s="234"/>
      <c r="GH12" s="234"/>
      <c r="GI12" s="234"/>
      <c r="GJ12" s="234"/>
      <c r="GK12" s="234"/>
      <c r="GL12" s="234"/>
      <c r="GM12" s="234"/>
      <c r="GN12" s="234"/>
      <c r="GO12" s="234"/>
      <c r="GP12" s="234"/>
      <c r="GQ12" s="234"/>
      <c r="GR12" s="234"/>
      <c r="GS12" s="234"/>
      <c r="GT12" s="234"/>
      <c r="GU12" s="234"/>
      <c r="GV12" s="234"/>
      <c r="GW12" s="234"/>
      <c r="GX12" s="234"/>
      <c r="GY12" s="234"/>
      <c r="GZ12" s="234"/>
      <c r="HA12" s="234"/>
      <c r="HB12" s="234"/>
      <c r="HC12" s="234"/>
      <c r="HD12" s="234"/>
      <c r="HE12" s="234"/>
      <c r="HF12" s="234"/>
      <c r="HG12" s="234"/>
      <c r="HH12" s="234"/>
      <c r="HI12" s="234"/>
      <c r="HJ12" s="234"/>
      <c r="HK12" s="234"/>
      <c r="HL12" s="234"/>
      <c r="HM12" s="234"/>
      <c r="HN12" s="234"/>
      <c r="HO12" s="234"/>
      <c r="HP12" s="234"/>
      <c r="HQ12" s="234"/>
      <c r="HR12" s="234"/>
      <c r="HS12" s="234"/>
      <c r="HT12" s="234"/>
      <c r="HU12" s="234"/>
      <c r="HV12" s="234"/>
      <c r="HW12" s="234"/>
      <c r="HX12" s="234"/>
      <c r="HY12" s="234"/>
      <c r="HZ12" s="234"/>
      <c r="IA12" s="234"/>
      <c r="IB12" s="234"/>
      <c r="IC12" s="234"/>
      <c r="ID12" s="234"/>
      <c r="IE12" s="234"/>
      <c r="IF12" s="234"/>
      <c r="IG12" s="234"/>
      <c r="IH12" s="234"/>
      <c r="II12" s="234"/>
      <c r="IJ12" s="234"/>
      <c r="IK12" s="234"/>
      <c r="IL12" s="234"/>
      <c r="IM12" s="234"/>
      <c r="IN12" s="234"/>
      <c r="IO12" s="234"/>
      <c r="IP12" s="234"/>
      <c r="IQ12" s="234"/>
      <c r="IR12" s="234"/>
      <c r="IS12" s="234"/>
      <c r="IT12" s="234"/>
      <c r="IU12" s="234"/>
      <c r="IV12" s="234"/>
      <c r="IW12" s="234"/>
      <c r="IX12" s="234"/>
      <c r="IY12" s="234"/>
      <c r="IZ12" s="234"/>
      <c r="JA12" s="234"/>
      <c r="JB12" s="234"/>
      <c r="JC12" s="234"/>
      <c r="JD12" s="234"/>
      <c r="JE12" s="234"/>
      <c r="JF12" s="234"/>
      <c r="JG12" s="234"/>
      <c r="JH12" s="234"/>
      <c r="JI12" s="234"/>
      <c r="JJ12" s="234"/>
      <c r="JK12" s="234"/>
      <c r="JL12" s="234"/>
      <c r="JM12" s="234"/>
      <c r="JN12" s="234"/>
      <c r="JO12" s="234"/>
      <c r="JP12" s="234"/>
      <c r="JQ12" s="234"/>
      <c r="JR12" s="234"/>
      <c r="JS12" s="234"/>
      <c r="JT12" s="234"/>
      <c r="JU12" s="234"/>
      <c r="JV12" s="234"/>
      <c r="JW12" s="234"/>
      <c r="JX12" s="234"/>
      <c r="JY12" s="234"/>
      <c r="JZ12" s="234"/>
      <c r="KA12" s="234"/>
      <c r="KB12" s="234"/>
      <c r="KC12" s="234"/>
      <c r="KD12" s="234"/>
      <c r="KE12" s="234"/>
      <c r="KF12" s="234"/>
      <c r="KG12" s="234"/>
      <c r="KH12" s="234"/>
      <c r="KI12" s="234"/>
      <c r="KJ12" s="234"/>
      <c r="KK12" s="234"/>
      <c r="KL12" s="234"/>
      <c r="KM12" s="234"/>
      <c r="KN12" s="234"/>
      <c r="KO12" s="234"/>
      <c r="KP12" s="234"/>
      <c r="KQ12" s="234"/>
      <c r="KR12" s="234"/>
      <c r="KS12" s="234"/>
      <c r="KT12" s="234"/>
      <c r="KU12" s="234"/>
      <c r="KV12" s="234"/>
      <c r="KW12" s="234"/>
      <c r="KX12" s="234"/>
      <c r="KY12" s="234"/>
      <c r="KZ12" s="234"/>
      <c r="LA12" s="234"/>
      <c r="LB12" s="234"/>
      <c r="LC12" s="234"/>
      <c r="LD12" s="234"/>
      <c r="LE12" s="234"/>
      <c r="LF12" s="234"/>
      <c r="LG12" s="234"/>
      <c r="LH12" s="234"/>
      <c r="LI12" s="234"/>
      <c r="LJ12" s="234"/>
      <c r="LK12" s="234"/>
      <c r="LL12" s="234"/>
      <c r="LM12" s="234"/>
      <c r="LN12" s="234"/>
      <c r="LO12" s="234"/>
      <c r="LP12" s="234"/>
      <c r="LQ12" s="234"/>
      <c r="LR12" s="234"/>
      <c r="LS12" s="234"/>
      <c r="LT12" s="234"/>
      <c r="LU12" s="234"/>
      <c r="LV12" s="234"/>
      <c r="LW12" s="234"/>
      <c r="LX12" s="234"/>
      <c r="LY12" s="234"/>
      <c r="LZ12" s="234"/>
      <c r="MA12" s="234"/>
      <c r="MB12" s="234"/>
      <c r="MC12" s="234"/>
      <c r="MD12" s="234"/>
      <c r="ME12" s="234"/>
      <c r="MF12" s="234"/>
      <c r="MG12" s="234"/>
      <c r="MH12" s="234"/>
      <c r="MI12" s="234"/>
      <c r="MJ12" s="234"/>
      <c r="MK12" s="234"/>
      <c r="ML12" s="234"/>
      <c r="MM12" s="234"/>
      <c r="MN12" s="234"/>
      <c r="MO12" s="234"/>
      <c r="MP12" s="234"/>
      <c r="MQ12" s="234"/>
      <c r="MR12" s="234"/>
      <c r="MS12" s="234"/>
      <c r="MT12" s="234"/>
      <c r="MU12" s="234"/>
      <c r="MV12" s="234"/>
      <c r="MW12" s="234"/>
      <c r="MX12" s="234"/>
      <c r="MY12" s="234"/>
      <c r="MZ12" s="234"/>
      <c r="NA12" s="234"/>
      <c r="NB12" s="234"/>
      <c r="NC12" s="234"/>
      <c r="ND12" s="234"/>
      <c r="NE12" s="234"/>
      <c r="NF12" s="234"/>
      <c r="NG12" s="234"/>
      <c r="NH12" s="234"/>
      <c r="NI12" s="234"/>
      <c r="NJ12" s="234"/>
      <c r="NK12" s="234"/>
      <c r="NL12" s="234"/>
      <c r="NM12" s="234"/>
      <c r="NN12" s="234"/>
      <c r="NO12" s="234"/>
      <c r="NP12" s="234"/>
      <c r="NQ12" s="234"/>
      <c r="NR12" s="234"/>
      <c r="NS12" s="234"/>
      <c r="NT12" s="234"/>
      <c r="NU12" s="234"/>
      <c r="NV12" s="234"/>
      <c r="NW12" s="234"/>
      <c r="NX12" s="234"/>
      <c r="NY12" s="234"/>
      <c r="NZ12" s="234"/>
      <c r="OA12" s="234"/>
      <c r="OB12" s="234"/>
      <c r="OC12" s="234"/>
      <c r="OD12" s="234"/>
      <c r="OE12" s="234"/>
      <c r="OF12" s="234"/>
      <c r="OG12" s="234"/>
      <c r="OH12" s="234"/>
      <c r="OI12" s="234"/>
      <c r="OJ12" s="234"/>
      <c r="OK12" s="234"/>
      <c r="OL12" s="234"/>
      <c r="OM12" s="234"/>
      <c r="ON12" s="234"/>
      <c r="OO12" s="234"/>
      <c r="OP12" s="234"/>
      <c r="OQ12" s="234"/>
      <c r="OR12" s="234"/>
      <c r="OS12" s="234"/>
      <c r="OT12" s="234"/>
      <c r="OU12" s="234"/>
      <c r="OV12" s="234"/>
      <c r="OW12" s="234"/>
      <c r="OX12" s="234"/>
      <c r="OY12" s="234"/>
      <c r="OZ12" s="234"/>
      <c r="PA12" s="234"/>
      <c r="PB12" s="234"/>
    </row>
    <row r="13" spans="1:418" s="247" customFormat="1" ht="30" customHeight="1" thickBot="1">
      <c r="A13" s="234"/>
      <c r="B13" s="243"/>
      <c r="C13" s="286" t="s">
        <v>160</v>
      </c>
      <c r="D13" s="286"/>
      <c r="E13" s="245"/>
      <c r="F13" s="71"/>
      <c r="G13" s="255"/>
      <c r="H13" s="234"/>
      <c r="I13" s="234"/>
      <c r="J13" s="287"/>
      <c r="K13" s="234"/>
      <c r="L13" s="234"/>
      <c r="M13" s="234"/>
      <c r="N13" s="237"/>
      <c r="O13" s="237"/>
      <c r="P13" s="237"/>
      <c r="Q13" s="237"/>
      <c r="R13" s="237"/>
      <c r="S13" s="237"/>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4"/>
      <c r="FA13" s="234"/>
      <c r="FB13" s="234"/>
      <c r="FC13" s="234"/>
      <c r="FD13" s="234"/>
      <c r="FE13" s="234"/>
      <c r="FF13" s="234"/>
      <c r="FG13" s="234"/>
      <c r="FH13" s="234"/>
      <c r="FI13" s="234"/>
      <c r="FJ13" s="234"/>
      <c r="FK13" s="234"/>
      <c r="FL13" s="234"/>
      <c r="FM13" s="234"/>
      <c r="FN13" s="234"/>
      <c r="FO13" s="234"/>
      <c r="FP13" s="234"/>
      <c r="FQ13" s="234"/>
      <c r="FR13" s="234"/>
      <c r="FS13" s="234"/>
      <c r="FT13" s="234"/>
      <c r="FU13" s="234"/>
      <c r="FV13" s="234"/>
      <c r="FW13" s="234"/>
      <c r="FX13" s="234"/>
      <c r="FY13" s="234"/>
      <c r="FZ13" s="234"/>
      <c r="GA13" s="234"/>
      <c r="GB13" s="234"/>
      <c r="GC13" s="234"/>
      <c r="GD13" s="234"/>
      <c r="GE13" s="234"/>
      <c r="GF13" s="234"/>
      <c r="GG13" s="234"/>
      <c r="GH13" s="234"/>
      <c r="GI13" s="234"/>
      <c r="GJ13" s="234"/>
      <c r="GK13" s="234"/>
      <c r="GL13" s="234"/>
      <c r="GM13" s="234"/>
      <c r="GN13" s="234"/>
      <c r="GO13" s="234"/>
      <c r="GP13" s="234"/>
      <c r="GQ13" s="234"/>
      <c r="GR13" s="234"/>
      <c r="GS13" s="234"/>
      <c r="GT13" s="234"/>
      <c r="GU13" s="234"/>
      <c r="GV13" s="234"/>
      <c r="GW13" s="234"/>
      <c r="GX13" s="234"/>
      <c r="GY13" s="234"/>
      <c r="GZ13" s="234"/>
      <c r="HA13" s="234"/>
      <c r="HB13" s="234"/>
      <c r="HC13" s="234"/>
      <c r="HD13" s="234"/>
      <c r="HE13" s="234"/>
      <c r="HF13" s="234"/>
      <c r="HG13" s="234"/>
      <c r="HH13" s="234"/>
      <c r="HI13" s="234"/>
      <c r="HJ13" s="234"/>
      <c r="HK13" s="234"/>
      <c r="HL13" s="234"/>
      <c r="HM13" s="234"/>
      <c r="HN13" s="234"/>
      <c r="HO13" s="234"/>
      <c r="HP13" s="234"/>
      <c r="HQ13" s="234"/>
      <c r="HR13" s="234"/>
      <c r="HS13" s="234"/>
      <c r="HT13" s="234"/>
      <c r="HU13" s="234"/>
      <c r="HV13" s="234"/>
      <c r="HW13" s="234"/>
      <c r="HX13" s="234"/>
      <c r="HY13" s="234"/>
      <c r="HZ13" s="234"/>
      <c r="IA13" s="234"/>
      <c r="IB13" s="234"/>
      <c r="IC13" s="234"/>
      <c r="ID13" s="234"/>
      <c r="IE13" s="234"/>
      <c r="IF13" s="234"/>
      <c r="IG13" s="234"/>
      <c r="IH13" s="234"/>
      <c r="II13" s="234"/>
      <c r="IJ13" s="234"/>
      <c r="IK13" s="234"/>
      <c r="IL13" s="234"/>
      <c r="IM13" s="234"/>
      <c r="IN13" s="234"/>
      <c r="IO13" s="234"/>
      <c r="IP13" s="234"/>
      <c r="IQ13" s="234"/>
      <c r="IR13" s="234"/>
      <c r="IS13" s="234"/>
      <c r="IT13" s="234"/>
      <c r="IU13" s="234"/>
      <c r="IV13" s="234"/>
      <c r="IW13" s="234"/>
      <c r="IX13" s="234"/>
      <c r="IY13" s="234"/>
      <c r="IZ13" s="234"/>
      <c r="JA13" s="234"/>
      <c r="JB13" s="234"/>
      <c r="JC13" s="234"/>
      <c r="JD13" s="234"/>
      <c r="JE13" s="234"/>
      <c r="JF13" s="234"/>
      <c r="JG13" s="234"/>
      <c r="JH13" s="234"/>
      <c r="JI13" s="234"/>
      <c r="JJ13" s="234"/>
      <c r="JK13" s="234"/>
      <c r="JL13" s="234"/>
      <c r="JM13" s="234"/>
      <c r="JN13" s="234"/>
      <c r="JO13" s="234"/>
      <c r="JP13" s="234"/>
      <c r="JQ13" s="234"/>
      <c r="JR13" s="234"/>
      <c r="JS13" s="234"/>
      <c r="JT13" s="234"/>
      <c r="JU13" s="234"/>
      <c r="JV13" s="234"/>
      <c r="JW13" s="234"/>
      <c r="JX13" s="234"/>
      <c r="JY13" s="234"/>
      <c r="JZ13" s="234"/>
      <c r="KA13" s="234"/>
      <c r="KB13" s="234"/>
      <c r="KC13" s="234"/>
      <c r="KD13" s="234"/>
      <c r="KE13" s="234"/>
      <c r="KF13" s="234"/>
      <c r="KG13" s="234"/>
      <c r="KH13" s="234"/>
      <c r="KI13" s="234"/>
      <c r="KJ13" s="234"/>
      <c r="KK13" s="234"/>
      <c r="KL13" s="234"/>
      <c r="KM13" s="234"/>
      <c r="KN13" s="234"/>
      <c r="KO13" s="234"/>
      <c r="KP13" s="234"/>
      <c r="KQ13" s="234"/>
      <c r="KR13" s="234"/>
      <c r="KS13" s="234"/>
      <c r="KT13" s="234"/>
      <c r="KU13" s="234"/>
      <c r="KV13" s="234"/>
      <c r="KW13" s="234"/>
      <c r="KX13" s="234"/>
      <c r="KY13" s="234"/>
      <c r="KZ13" s="234"/>
      <c r="LA13" s="234"/>
      <c r="LB13" s="234"/>
      <c r="LC13" s="234"/>
      <c r="LD13" s="234"/>
      <c r="LE13" s="234"/>
      <c r="LF13" s="234"/>
      <c r="LG13" s="234"/>
      <c r="LH13" s="234"/>
      <c r="LI13" s="234"/>
      <c r="LJ13" s="234"/>
      <c r="LK13" s="234"/>
      <c r="LL13" s="234"/>
      <c r="LM13" s="234"/>
      <c r="LN13" s="234"/>
      <c r="LO13" s="234"/>
      <c r="LP13" s="234"/>
      <c r="LQ13" s="234"/>
      <c r="LR13" s="234"/>
      <c r="LS13" s="234"/>
      <c r="LT13" s="234"/>
      <c r="LU13" s="234"/>
      <c r="LV13" s="234"/>
      <c r="LW13" s="234"/>
      <c r="LX13" s="234"/>
      <c r="LY13" s="234"/>
      <c r="LZ13" s="234"/>
      <c r="MA13" s="234"/>
      <c r="MB13" s="234"/>
      <c r="MC13" s="234"/>
      <c r="MD13" s="234"/>
      <c r="ME13" s="234"/>
      <c r="MF13" s="234"/>
      <c r="MG13" s="234"/>
      <c r="MH13" s="234"/>
      <c r="MI13" s="234"/>
      <c r="MJ13" s="234"/>
      <c r="MK13" s="234"/>
      <c r="ML13" s="234"/>
      <c r="MM13" s="234"/>
      <c r="MN13" s="234"/>
      <c r="MO13" s="234"/>
      <c r="MP13" s="234"/>
      <c r="MQ13" s="234"/>
      <c r="MR13" s="234"/>
      <c r="MS13" s="234"/>
      <c r="MT13" s="234"/>
      <c r="MU13" s="234"/>
      <c r="MV13" s="234"/>
      <c r="MW13" s="234"/>
      <c r="MX13" s="234"/>
      <c r="MY13" s="234"/>
      <c r="MZ13" s="234"/>
      <c r="NA13" s="234"/>
      <c r="NB13" s="234"/>
      <c r="NC13" s="234"/>
      <c r="ND13" s="234"/>
      <c r="NE13" s="234"/>
      <c r="NF13" s="234"/>
      <c r="NG13" s="234"/>
      <c r="NH13" s="234"/>
      <c r="NI13" s="234"/>
      <c r="NJ13" s="234"/>
      <c r="NK13" s="234"/>
      <c r="NL13" s="234"/>
      <c r="NM13" s="234"/>
      <c r="NN13" s="234"/>
      <c r="NO13" s="234"/>
      <c r="NP13" s="234"/>
      <c r="NQ13" s="234"/>
      <c r="NR13" s="234"/>
      <c r="NS13" s="234"/>
      <c r="NT13" s="234"/>
      <c r="NU13" s="234"/>
      <c r="NV13" s="234"/>
      <c r="NW13" s="234"/>
      <c r="NX13" s="234"/>
      <c r="NY13" s="234"/>
      <c r="NZ13" s="234"/>
      <c r="OA13" s="234"/>
      <c r="OB13" s="234"/>
      <c r="OC13" s="234"/>
      <c r="OD13" s="234"/>
      <c r="OE13" s="234"/>
      <c r="OF13" s="234"/>
      <c r="OG13" s="234"/>
      <c r="OH13" s="234"/>
      <c r="OI13" s="234"/>
      <c r="OJ13" s="234"/>
      <c r="OK13" s="234"/>
      <c r="OL13" s="234"/>
      <c r="OM13" s="234"/>
      <c r="ON13" s="234"/>
      <c r="OO13" s="234"/>
      <c r="OP13" s="234"/>
      <c r="OQ13" s="234"/>
      <c r="OR13" s="234"/>
      <c r="OS13" s="234"/>
      <c r="OT13" s="234"/>
      <c r="OU13" s="234"/>
      <c r="OV13" s="234"/>
      <c r="OW13" s="234"/>
      <c r="OX13" s="234"/>
      <c r="OY13" s="234"/>
      <c r="OZ13" s="234"/>
      <c r="PA13" s="234"/>
      <c r="PB13" s="234"/>
    </row>
    <row r="14" spans="1:418" s="247" customFormat="1" ht="30" customHeight="1" thickBot="1">
      <c r="A14" s="234"/>
      <c r="B14" s="243"/>
      <c r="C14" s="257" t="s">
        <v>97</v>
      </c>
      <c r="D14" s="152"/>
      <c r="E14" s="258"/>
      <c r="F14" s="288"/>
      <c r="G14" s="289"/>
      <c r="H14" s="234"/>
      <c r="I14" s="234"/>
      <c r="J14" s="290"/>
      <c r="K14" s="291"/>
      <c r="L14" s="290"/>
      <c r="M14" s="290"/>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4"/>
      <c r="FA14" s="234"/>
      <c r="FB14" s="234"/>
      <c r="FC14" s="234"/>
      <c r="FD14" s="234"/>
      <c r="FE14" s="234"/>
      <c r="FF14" s="234"/>
      <c r="FG14" s="234"/>
      <c r="FH14" s="234"/>
      <c r="FI14" s="234"/>
      <c r="FJ14" s="234"/>
      <c r="FK14" s="234"/>
      <c r="FL14" s="234"/>
      <c r="FM14" s="234"/>
      <c r="FN14" s="234"/>
      <c r="FO14" s="234"/>
      <c r="FP14" s="234"/>
      <c r="FQ14" s="234"/>
      <c r="FR14" s="234"/>
      <c r="FS14" s="234"/>
      <c r="FT14" s="234"/>
      <c r="FU14" s="234"/>
      <c r="FV14" s="234"/>
      <c r="FW14" s="234"/>
      <c r="FX14" s="234"/>
      <c r="FY14" s="234"/>
      <c r="FZ14" s="234"/>
      <c r="GA14" s="234"/>
      <c r="GB14" s="234"/>
      <c r="GC14" s="234"/>
      <c r="GD14" s="234"/>
      <c r="GE14" s="234"/>
      <c r="GF14" s="234"/>
      <c r="GG14" s="234"/>
      <c r="GH14" s="234"/>
      <c r="GI14" s="234"/>
      <c r="GJ14" s="234"/>
      <c r="GK14" s="234"/>
      <c r="GL14" s="234"/>
      <c r="GM14" s="234"/>
      <c r="GN14" s="234"/>
      <c r="GO14" s="234"/>
      <c r="GP14" s="234"/>
      <c r="GQ14" s="234"/>
      <c r="GR14" s="234"/>
      <c r="GS14" s="234"/>
      <c r="GT14" s="234"/>
      <c r="GU14" s="234"/>
      <c r="GV14" s="234"/>
      <c r="GW14" s="234"/>
      <c r="GX14" s="234"/>
      <c r="GY14" s="234"/>
      <c r="GZ14" s="234"/>
      <c r="HA14" s="234"/>
      <c r="HB14" s="234"/>
      <c r="HC14" s="234"/>
      <c r="HD14" s="234"/>
      <c r="HE14" s="234"/>
      <c r="HF14" s="234"/>
      <c r="HG14" s="234"/>
      <c r="HH14" s="234"/>
      <c r="HI14" s="234"/>
      <c r="HJ14" s="234"/>
      <c r="HK14" s="234"/>
      <c r="HL14" s="234"/>
      <c r="HM14" s="234"/>
      <c r="HN14" s="234"/>
      <c r="HO14" s="234"/>
      <c r="HP14" s="234"/>
      <c r="HQ14" s="234"/>
      <c r="HR14" s="234"/>
      <c r="HS14" s="234"/>
      <c r="HT14" s="234"/>
      <c r="HU14" s="234"/>
      <c r="HV14" s="234"/>
      <c r="HW14" s="234"/>
      <c r="HX14" s="234"/>
      <c r="HY14" s="234"/>
      <c r="HZ14" s="234"/>
      <c r="IA14" s="234"/>
      <c r="IB14" s="234"/>
      <c r="IC14" s="234"/>
      <c r="ID14" s="234"/>
      <c r="IE14" s="234"/>
      <c r="IF14" s="234"/>
      <c r="IG14" s="234"/>
      <c r="IH14" s="234"/>
      <c r="II14" s="234"/>
      <c r="IJ14" s="234"/>
      <c r="IK14" s="234"/>
      <c r="IL14" s="234"/>
      <c r="IM14" s="234"/>
      <c r="IN14" s="234"/>
      <c r="IO14" s="234"/>
      <c r="IP14" s="234"/>
      <c r="IQ14" s="234"/>
      <c r="IR14" s="234"/>
      <c r="IS14" s="234"/>
      <c r="IT14" s="234"/>
      <c r="IU14" s="234"/>
      <c r="IV14" s="234"/>
      <c r="IW14" s="234"/>
      <c r="IX14" s="234"/>
      <c r="IY14" s="234"/>
      <c r="IZ14" s="234"/>
      <c r="JA14" s="234"/>
      <c r="JB14" s="234"/>
      <c r="JC14" s="234"/>
      <c r="JD14" s="234"/>
      <c r="JE14" s="234"/>
      <c r="JF14" s="234"/>
      <c r="JG14" s="234"/>
      <c r="JH14" s="234"/>
      <c r="JI14" s="234"/>
      <c r="JJ14" s="234"/>
      <c r="JK14" s="234"/>
      <c r="JL14" s="234"/>
      <c r="JM14" s="234"/>
      <c r="JN14" s="234"/>
      <c r="JO14" s="234"/>
      <c r="JP14" s="234"/>
      <c r="JQ14" s="234"/>
      <c r="JR14" s="234"/>
      <c r="JS14" s="234"/>
      <c r="JT14" s="234"/>
      <c r="JU14" s="234"/>
      <c r="JV14" s="234"/>
      <c r="JW14" s="234"/>
      <c r="JX14" s="234"/>
      <c r="JY14" s="234"/>
      <c r="JZ14" s="234"/>
      <c r="KA14" s="234"/>
      <c r="KB14" s="234"/>
      <c r="KC14" s="234"/>
      <c r="KD14" s="234"/>
      <c r="KE14" s="234"/>
      <c r="KF14" s="234"/>
      <c r="KG14" s="234"/>
      <c r="KH14" s="234"/>
      <c r="KI14" s="234"/>
      <c r="KJ14" s="234"/>
      <c r="KK14" s="234"/>
      <c r="KL14" s="234"/>
      <c r="KM14" s="234"/>
      <c r="KN14" s="234"/>
      <c r="KO14" s="234"/>
      <c r="KP14" s="234"/>
      <c r="KQ14" s="234"/>
      <c r="KR14" s="234"/>
      <c r="KS14" s="234"/>
      <c r="KT14" s="234"/>
      <c r="KU14" s="234"/>
      <c r="KV14" s="234"/>
      <c r="KW14" s="234"/>
      <c r="KX14" s="234"/>
      <c r="KY14" s="234"/>
      <c r="KZ14" s="234"/>
      <c r="LA14" s="234"/>
      <c r="LB14" s="234"/>
      <c r="LC14" s="234"/>
      <c r="LD14" s="234"/>
      <c r="LE14" s="234"/>
      <c r="LF14" s="234"/>
      <c r="LG14" s="234"/>
      <c r="LH14" s="234"/>
      <c r="LI14" s="234"/>
      <c r="LJ14" s="234"/>
      <c r="LK14" s="234"/>
      <c r="LL14" s="234"/>
      <c r="LM14" s="234"/>
      <c r="LN14" s="234"/>
      <c r="LO14" s="234"/>
      <c r="LP14" s="234"/>
      <c r="LQ14" s="234"/>
      <c r="LR14" s="234"/>
      <c r="LS14" s="234"/>
      <c r="LT14" s="234"/>
      <c r="LU14" s="234"/>
      <c r="LV14" s="234"/>
      <c r="LW14" s="234"/>
      <c r="LX14" s="234"/>
      <c r="LY14" s="234"/>
      <c r="LZ14" s="234"/>
      <c r="MA14" s="234"/>
      <c r="MB14" s="234"/>
      <c r="MC14" s="234"/>
      <c r="MD14" s="234"/>
      <c r="ME14" s="234"/>
      <c r="MF14" s="234"/>
      <c r="MG14" s="234"/>
      <c r="MH14" s="234"/>
      <c r="MI14" s="234"/>
      <c r="MJ14" s="234"/>
      <c r="MK14" s="234"/>
      <c r="ML14" s="234"/>
      <c r="MM14" s="234"/>
      <c r="MN14" s="234"/>
      <c r="MO14" s="234"/>
      <c r="MP14" s="234"/>
      <c r="MQ14" s="234"/>
      <c r="MR14" s="234"/>
      <c r="MS14" s="234"/>
      <c r="MT14" s="234"/>
      <c r="MU14" s="234"/>
      <c r="MV14" s="234"/>
      <c r="MW14" s="234"/>
      <c r="MX14" s="234"/>
      <c r="MY14" s="234"/>
      <c r="MZ14" s="234"/>
      <c r="NA14" s="234"/>
      <c r="NB14" s="234"/>
      <c r="NC14" s="234"/>
      <c r="ND14" s="234"/>
      <c r="NE14" s="234"/>
      <c r="NF14" s="234"/>
      <c r="NG14" s="234"/>
      <c r="NH14" s="234"/>
      <c r="NI14" s="234"/>
      <c r="NJ14" s="234"/>
      <c r="NK14" s="234"/>
      <c r="NL14" s="234"/>
      <c r="NM14" s="234"/>
      <c r="NN14" s="234"/>
      <c r="NO14" s="234"/>
      <c r="NP14" s="234"/>
      <c r="NQ14" s="234"/>
      <c r="NR14" s="234"/>
      <c r="NS14" s="234"/>
      <c r="NT14" s="234"/>
      <c r="NU14" s="234"/>
      <c r="NV14" s="234"/>
      <c r="NW14" s="234"/>
      <c r="NX14" s="234"/>
      <c r="NY14" s="234"/>
      <c r="NZ14" s="234"/>
      <c r="OA14" s="234"/>
      <c r="OB14" s="234"/>
      <c r="OC14" s="234"/>
      <c r="OD14" s="234"/>
      <c r="OE14" s="234"/>
      <c r="OF14" s="234"/>
      <c r="OG14" s="234"/>
      <c r="OH14" s="234"/>
      <c r="OI14" s="234"/>
      <c r="OJ14" s="234"/>
      <c r="OK14" s="234"/>
      <c r="OL14" s="234"/>
      <c r="OM14" s="234"/>
      <c r="ON14" s="234"/>
      <c r="OO14" s="234"/>
      <c r="OP14" s="234"/>
      <c r="OQ14" s="234"/>
      <c r="OR14" s="234"/>
      <c r="OS14" s="234"/>
      <c r="OT14" s="234"/>
      <c r="OU14" s="234"/>
      <c r="OV14" s="234"/>
      <c r="OW14" s="234"/>
      <c r="OX14" s="234"/>
      <c r="OY14" s="234"/>
      <c r="OZ14" s="234"/>
      <c r="PA14" s="234"/>
      <c r="PB14" s="234"/>
    </row>
    <row r="15" spans="1:418" s="247" customFormat="1" ht="30" customHeight="1" thickBot="1">
      <c r="A15" s="234"/>
      <c r="B15" s="243"/>
      <c r="C15" s="292" t="s">
        <v>19</v>
      </c>
      <c r="D15" s="116"/>
      <c r="E15" s="293"/>
      <c r="F15" s="288"/>
      <c r="G15" s="289"/>
      <c r="H15" s="234"/>
      <c r="I15" s="234"/>
      <c r="J15" s="29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4"/>
      <c r="GQ15" s="234"/>
      <c r="GR15" s="234"/>
      <c r="GS15" s="234"/>
      <c r="GT15" s="234"/>
      <c r="GU15" s="234"/>
      <c r="GV15" s="234"/>
      <c r="GW15" s="234"/>
      <c r="GX15" s="234"/>
      <c r="GY15" s="234"/>
      <c r="GZ15" s="234"/>
      <c r="HA15" s="234"/>
      <c r="HB15" s="234"/>
      <c r="HC15" s="234"/>
      <c r="HD15" s="234"/>
      <c r="HE15" s="234"/>
      <c r="HF15" s="234"/>
      <c r="HG15" s="234"/>
      <c r="HH15" s="234"/>
      <c r="HI15" s="234"/>
      <c r="HJ15" s="234"/>
      <c r="HK15" s="234"/>
      <c r="HL15" s="234"/>
      <c r="HM15" s="234"/>
      <c r="HN15" s="234"/>
      <c r="HO15" s="234"/>
      <c r="HP15" s="234"/>
      <c r="HQ15" s="234"/>
      <c r="HR15" s="234"/>
      <c r="HS15" s="234"/>
      <c r="HT15" s="234"/>
      <c r="HU15" s="234"/>
      <c r="HV15" s="234"/>
      <c r="HW15" s="234"/>
      <c r="HX15" s="234"/>
      <c r="HY15" s="234"/>
      <c r="HZ15" s="234"/>
      <c r="IA15" s="234"/>
      <c r="IB15" s="234"/>
      <c r="IC15" s="234"/>
      <c r="ID15" s="234"/>
      <c r="IE15" s="234"/>
      <c r="IF15" s="234"/>
      <c r="IG15" s="234"/>
      <c r="IH15" s="234"/>
      <c r="II15" s="234"/>
      <c r="IJ15" s="234"/>
      <c r="IK15" s="234"/>
      <c r="IL15" s="234"/>
      <c r="IM15" s="234"/>
      <c r="IN15" s="234"/>
      <c r="IO15" s="234"/>
      <c r="IP15" s="234"/>
      <c r="IQ15" s="234"/>
      <c r="IR15" s="234"/>
      <c r="IS15" s="234"/>
      <c r="IT15" s="234"/>
      <c r="IU15" s="234"/>
      <c r="IV15" s="234"/>
      <c r="IW15" s="234"/>
      <c r="IX15" s="234"/>
      <c r="IY15" s="234"/>
      <c r="IZ15" s="234"/>
      <c r="JA15" s="234"/>
      <c r="JB15" s="234"/>
      <c r="JC15" s="234"/>
      <c r="JD15" s="234"/>
      <c r="JE15" s="234"/>
      <c r="JF15" s="234"/>
      <c r="JG15" s="234"/>
      <c r="JH15" s="234"/>
      <c r="JI15" s="234"/>
      <c r="JJ15" s="234"/>
      <c r="JK15" s="234"/>
      <c r="JL15" s="234"/>
      <c r="JM15" s="234"/>
      <c r="JN15" s="234"/>
      <c r="JO15" s="234"/>
      <c r="JP15" s="234"/>
      <c r="JQ15" s="234"/>
      <c r="JR15" s="234"/>
      <c r="JS15" s="234"/>
      <c r="JT15" s="234"/>
      <c r="JU15" s="234"/>
      <c r="JV15" s="234"/>
      <c r="JW15" s="234"/>
      <c r="JX15" s="234"/>
      <c r="JY15" s="234"/>
      <c r="JZ15" s="234"/>
      <c r="KA15" s="234"/>
      <c r="KB15" s="234"/>
      <c r="KC15" s="234"/>
      <c r="KD15" s="234"/>
      <c r="KE15" s="234"/>
      <c r="KF15" s="234"/>
      <c r="KG15" s="234"/>
      <c r="KH15" s="234"/>
      <c r="KI15" s="234"/>
      <c r="KJ15" s="234"/>
      <c r="KK15" s="234"/>
      <c r="KL15" s="234"/>
      <c r="KM15" s="234"/>
      <c r="KN15" s="234"/>
      <c r="KO15" s="234"/>
      <c r="KP15" s="234"/>
      <c r="KQ15" s="234"/>
      <c r="KR15" s="234"/>
      <c r="KS15" s="234"/>
      <c r="KT15" s="234"/>
      <c r="KU15" s="234"/>
      <c r="KV15" s="234"/>
      <c r="KW15" s="234"/>
      <c r="KX15" s="234"/>
      <c r="KY15" s="234"/>
      <c r="KZ15" s="234"/>
      <c r="LA15" s="234"/>
      <c r="LB15" s="234"/>
      <c r="LC15" s="234"/>
      <c r="LD15" s="234"/>
      <c r="LE15" s="234"/>
      <c r="LF15" s="234"/>
      <c r="LG15" s="234"/>
      <c r="LH15" s="234"/>
      <c r="LI15" s="234"/>
      <c r="LJ15" s="234"/>
      <c r="LK15" s="234"/>
      <c r="LL15" s="234"/>
      <c r="LM15" s="234"/>
      <c r="LN15" s="234"/>
      <c r="LO15" s="234"/>
      <c r="LP15" s="234"/>
      <c r="LQ15" s="234"/>
      <c r="LR15" s="234"/>
      <c r="LS15" s="234"/>
      <c r="LT15" s="234"/>
      <c r="LU15" s="234"/>
      <c r="LV15" s="234"/>
      <c r="LW15" s="234"/>
      <c r="LX15" s="234"/>
      <c r="LY15" s="234"/>
      <c r="LZ15" s="234"/>
      <c r="MA15" s="234"/>
      <c r="MB15" s="234"/>
      <c r="MC15" s="234"/>
      <c r="MD15" s="234"/>
      <c r="ME15" s="234"/>
      <c r="MF15" s="234"/>
      <c r="MG15" s="234"/>
      <c r="MH15" s="234"/>
      <c r="MI15" s="234"/>
      <c r="MJ15" s="234"/>
      <c r="MK15" s="234"/>
      <c r="ML15" s="234"/>
      <c r="MM15" s="234"/>
      <c r="MN15" s="234"/>
      <c r="MO15" s="234"/>
      <c r="MP15" s="234"/>
      <c r="MQ15" s="234"/>
      <c r="MR15" s="234"/>
      <c r="MS15" s="234"/>
      <c r="MT15" s="234"/>
      <c r="MU15" s="234"/>
      <c r="MV15" s="234"/>
      <c r="MW15" s="234"/>
      <c r="MX15" s="234"/>
      <c r="MY15" s="234"/>
      <c r="MZ15" s="234"/>
      <c r="NA15" s="234"/>
      <c r="NB15" s="234"/>
      <c r="NC15" s="234"/>
      <c r="ND15" s="234"/>
      <c r="NE15" s="234"/>
      <c r="NF15" s="234"/>
      <c r="NG15" s="234"/>
      <c r="NH15" s="234"/>
      <c r="NI15" s="234"/>
      <c r="NJ15" s="234"/>
      <c r="NK15" s="234"/>
      <c r="NL15" s="234"/>
      <c r="NM15" s="234"/>
      <c r="NN15" s="234"/>
      <c r="NO15" s="234"/>
      <c r="NP15" s="234"/>
      <c r="NQ15" s="234"/>
      <c r="NR15" s="234"/>
      <c r="NS15" s="234"/>
      <c r="NT15" s="234"/>
      <c r="NU15" s="234"/>
      <c r="NV15" s="234"/>
      <c r="NW15" s="234"/>
      <c r="NX15" s="234"/>
      <c r="NY15" s="234"/>
      <c r="NZ15" s="234"/>
      <c r="OA15" s="234"/>
      <c r="OB15" s="234"/>
      <c r="OC15" s="234"/>
      <c r="OD15" s="234"/>
      <c r="OE15" s="234"/>
      <c r="OF15" s="234"/>
      <c r="OG15" s="234"/>
      <c r="OH15" s="234"/>
      <c r="OI15" s="234"/>
      <c r="OJ15" s="234"/>
      <c r="OK15" s="234"/>
      <c r="OL15" s="234"/>
      <c r="OM15" s="234"/>
      <c r="ON15" s="234"/>
      <c r="OO15" s="234"/>
      <c r="OP15" s="234"/>
      <c r="OQ15" s="234"/>
      <c r="OR15" s="234"/>
      <c r="OS15" s="234"/>
      <c r="OT15" s="234"/>
      <c r="OU15" s="234"/>
      <c r="OV15" s="234"/>
      <c r="OW15" s="234"/>
      <c r="OX15" s="234"/>
      <c r="OY15" s="234"/>
      <c r="OZ15" s="234"/>
      <c r="PA15" s="234"/>
      <c r="PB15" s="234"/>
    </row>
    <row r="16" spans="1:418" s="247" customFormat="1" ht="34.5" customHeight="1" thickBot="1">
      <c r="A16" s="234"/>
      <c r="B16" s="288"/>
      <c r="C16" s="292" t="s">
        <v>23</v>
      </c>
      <c r="D16" s="116"/>
      <c r="E16" s="293"/>
      <c r="F16" s="288"/>
      <c r="G16" s="285"/>
      <c r="H16" s="234"/>
      <c r="I16" s="234"/>
      <c r="J16" s="294"/>
      <c r="K16" s="291"/>
      <c r="L16" s="290"/>
      <c r="M16" s="290"/>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c r="DL16" s="234"/>
      <c r="DM16" s="234"/>
      <c r="DN16" s="234"/>
      <c r="DO16" s="234"/>
      <c r="DP16" s="234"/>
      <c r="DQ16" s="234"/>
      <c r="DR16" s="234"/>
      <c r="DS16" s="234"/>
      <c r="DT16" s="234"/>
      <c r="DU16" s="234"/>
      <c r="DV16" s="234"/>
      <c r="DW16" s="234"/>
      <c r="DX16" s="234"/>
      <c r="DY16" s="234"/>
      <c r="DZ16" s="234"/>
      <c r="EA16" s="234"/>
      <c r="EB16" s="234"/>
      <c r="EC16" s="234"/>
      <c r="ED16" s="234"/>
      <c r="EE16" s="234"/>
      <c r="EF16" s="234"/>
      <c r="EG16" s="234"/>
      <c r="EH16" s="234"/>
      <c r="EI16" s="234"/>
      <c r="EJ16" s="234"/>
      <c r="EK16" s="234"/>
      <c r="EL16" s="234"/>
      <c r="EM16" s="234"/>
      <c r="EN16" s="234"/>
      <c r="EO16" s="234"/>
      <c r="EP16" s="234"/>
      <c r="EQ16" s="234"/>
      <c r="ER16" s="234"/>
      <c r="ES16" s="234"/>
      <c r="ET16" s="234"/>
      <c r="EU16" s="234"/>
      <c r="EV16" s="234"/>
      <c r="EW16" s="234"/>
      <c r="EX16" s="234"/>
      <c r="EY16" s="234"/>
      <c r="EZ16" s="234"/>
      <c r="FA16" s="234"/>
      <c r="FB16" s="234"/>
      <c r="FC16" s="234"/>
      <c r="FD16" s="234"/>
      <c r="FE16" s="234"/>
      <c r="FF16" s="234"/>
      <c r="FG16" s="234"/>
      <c r="FH16" s="234"/>
      <c r="FI16" s="234"/>
      <c r="FJ16" s="234"/>
      <c r="FK16" s="234"/>
      <c r="FL16" s="234"/>
      <c r="FM16" s="234"/>
      <c r="FN16" s="234"/>
      <c r="FO16" s="234"/>
      <c r="FP16" s="234"/>
      <c r="FQ16" s="234"/>
      <c r="FR16" s="234"/>
      <c r="FS16" s="234"/>
      <c r="FT16" s="234"/>
      <c r="FU16" s="234"/>
      <c r="FV16" s="234"/>
      <c r="FW16" s="234"/>
      <c r="FX16" s="234"/>
      <c r="FY16" s="234"/>
      <c r="FZ16" s="234"/>
      <c r="GA16" s="234"/>
      <c r="GB16" s="234"/>
      <c r="GC16" s="234"/>
      <c r="GD16" s="234"/>
      <c r="GE16" s="234"/>
      <c r="GF16" s="234"/>
      <c r="GG16" s="234"/>
      <c r="GH16" s="234"/>
      <c r="GI16" s="234"/>
      <c r="GJ16" s="234"/>
      <c r="GK16" s="234"/>
      <c r="GL16" s="234"/>
      <c r="GM16" s="234"/>
      <c r="GN16" s="234"/>
      <c r="GO16" s="234"/>
      <c r="GP16" s="234"/>
      <c r="GQ16" s="234"/>
      <c r="GR16" s="234"/>
      <c r="GS16" s="234"/>
      <c r="GT16" s="234"/>
      <c r="GU16" s="234"/>
      <c r="GV16" s="234"/>
      <c r="GW16" s="234"/>
      <c r="GX16" s="234"/>
      <c r="GY16" s="234"/>
      <c r="GZ16" s="234"/>
      <c r="HA16" s="234"/>
      <c r="HB16" s="234"/>
      <c r="HC16" s="234"/>
      <c r="HD16" s="234"/>
      <c r="HE16" s="234"/>
      <c r="HF16" s="234"/>
      <c r="HG16" s="234"/>
      <c r="HH16" s="234"/>
      <c r="HI16" s="234"/>
      <c r="HJ16" s="234"/>
      <c r="HK16" s="234"/>
      <c r="HL16" s="234"/>
      <c r="HM16" s="234"/>
      <c r="HN16" s="234"/>
      <c r="HO16" s="234"/>
      <c r="HP16" s="234"/>
      <c r="HQ16" s="234"/>
      <c r="HR16" s="234"/>
      <c r="HS16" s="234"/>
      <c r="HT16" s="234"/>
      <c r="HU16" s="234"/>
      <c r="HV16" s="234"/>
      <c r="HW16" s="234"/>
      <c r="HX16" s="234"/>
      <c r="HY16" s="234"/>
      <c r="HZ16" s="234"/>
      <c r="IA16" s="234"/>
      <c r="IB16" s="234"/>
      <c r="IC16" s="234"/>
      <c r="ID16" s="234"/>
      <c r="IE16" s="234"/>
      <c r="IF16" s="234"/>
      <c r="IG16" s="234"/>
      <c r="IH16" s="234"/>
      <c r="II16" s="234"/>
      <c r="IJ16" s="234"/>
      <c r="IK16" s="234"/>
      <c r="IL16" s="234"/>
      <c r="IM16" s="234"/>
      <c r="IN16" s="234"/>
      <c r="IO16" s="234"/>
      <c r="IP16" s="234"/>
      <c r="IQ16" s="234"/>
      <c r="IR16" s="234"/>
      <c r="IS16" s="234"/>
      <c r="IT16" s="234"/>
      <c r="IU16" s="234"/>
      <c r="IV16" s="234"/>
      <c r="IW16" s="234"/>
      <c r="IX16" s="234"/>
      <c r="IY16" s="234"/>
      <c r="IZ16" s="234"/>
      <c r="JA16" s="234"/>
      <c r="JB16" s="234"/>
      <c r="JC16" s="234"/>
      <c r="JD16" s="234"/>
      <c r="JE16" s="234"/>
      <c r="JF16" s="234"/>
      <c r="JG16" s="234"/>
      <c r="JH16" s="234"/>
      <c r="JI16" s="234"/>
      <c r="JJ16" s="234"/>
      <c r="JK16" s="234"/>
      <c r="JL16" s="234"/>
      <c r="JM16" s="234"/>
      <c r="JN16" s="234"/>
      <c r="JO16" s="234"/>
      <c r="JP16" s="234"/>
      <c r="JQ16" s="234"/>
      <c r="JR16" s="234"/>
      <c r="JS16" s="234"/>
      <c r="JT16" s="234"/>
      <c r="JU16" s="234"/>
      <c r="JV16" s="234"/>
      <c r="JW16" s="234"/>
      <c r="JX16" s="234"/>
      <c r="JY16" s="234"/>
      <c r="JZ16" s="234"/>
      <c r="KA16" s="234"/>
      <c r="KB16" s="234"/>
      <c r="KC16" s="234"/>
      <c r="KD16" s="234"/>
      <c r="KE16" s="234"/>
      <c r="KF16" s="234"/>
      <c r="KG16" s="234"/>
      <c r="KH16" s="234"/>
      <c r="KI16" s="234"/>
      <c r="KJ16" s="234"/>
      <c r="KK16" s="234"/>
      <c r="KL16" s="234"/>
      <c r="KM16" s="234"/>
      <c r="KN16" s="234"/>
      <c r="KO16" s="234"/>
      <c r="KP16" s="234"/>
      <c r="KQ16" s="234"/>
      <c r="KR16" s="234"/>
      <c r="KS16" s="234"/>
      <c r="KT16" s="234"/>
      <c r="KU16" s="234"/>
      <c r="KV16" s="234"/>
      <c r="KW16" s="234"/>
      <c r="KX16" s="234"/>
      <c r="KY16" s="234"/>
      <c r="KZ16" s="234"/>
      <c r="LA16" s="234"/>
      <c r="LB16" s="234"/>
      <c r="LC16" s="234"/>
      <c r="LD16" s="234"/>
      <c r="LE16" s="234"/>
      <c r="LF16" s="234"/>
      <c r="LG16" s="234"/>
      <c r="LH16" s="234"/>
      <c r="LI16" s="234"/>
      <c r="LJ16" s="234"/>
      <c r="LK16" s="234"/>
      <c r="LL16" s="234"/>
      <c r="LM16" s="234"/>
      <c r="LN16" s="234"/>
      <c r="LO16" s="234"/>
      <c r="LP16" s="234"/>
      <c r="LQ16" s="234"/>
      <c r="LR16" s="234"/>
      <c r="LS16" s="234"/>
      <c r="LT16" s="234"/>
      <c r="LU16" s="234"/>
      <c r="LV16" s="234"/>
      <c r="LW16" s="234"/>
      <c r="LX16" s="234"/>
      <c r="LY16" s="234"/>
      <c r="LZ16" s="234"/>
      <c r="MA16" s="234"/>
      <c r="MB16" s="234"/>
      <c r="MC16" s="234"/>
      <c r="MD16" s="234"/>
      <c r="ME16" s="234"/>
      <c r="MF16" s="234"/>
      <c r="MG16" s="234"/>
      <c r="MH16" s="234"/>
      <c r="MI16" s="234"/>
      <c r="MJ16" s="234"/>
      <c r="MK16" s="234"/>
      <c r="ML16" s="234"/>
      <c r="MM16" s="234"/>
      <c r="MN16" s="234"/>
      <c r="MO16" s="234"/>
      <c r="MP16" s="234"/>
      <c r="MQ16" s="234"/>
      <c r="MR16" s="234"/>
      <c r="MS16" s="234"/>
      <c r="MT16" s="234"/>
      <c r="MU16" s="234"/>
      <c r="MV16" s="234"/>
      <c r="MW16" s="234"/>
      <c r="MX16" s="234"/>
      <c r="MY16" s="234"/>
      <c r="MZ16" s="234"/>
      <c r="NA16" s="234"/>
      <c r="NB16" s="234"/>
      <c r="NC16" s="234"/>
      <c r="ND16" s="234"/>
      <c r="NE16" s="234"/>
      <c r="NF16" s="234"/>
      <c r="NG16" s="234"/>
      <c r="NH16" s="234"/>
      <c r="NI16" s="234"/>
      <c r="NJ16" s="234"/>
      <c r="NK16" s="234"/>
      <c r="NL16" s="234"/>
      <c r="NM16" s="234"/>
      <c r="NN16" s="234"/>
      <c r="NO16" s="234"/>
      <c r="NP16" s="234"/>
      <c r="NQ16" s="234"/>
      <c r="NR16" s="234"/>
      <c r="NS16" s="234"/>
      <c r="NT16" s="234"/>
      <c r="NU16" s="234"/>
      <c r="NV16" s="234"/>
      <c r="NW16" s="234"/>
      <c r="NX16" s="234"/>
      <c r="NY16" s="234"/>
      <c r="NZ16" s="234"/>
      <c r="OA16" s="234"/>
      <c r="OB16" s="234"/>
      <c r="OC16" s="234"/>
      <c r="OD16" s="234"/>
      <c r="OE16" s="234"/>
      <c r="OF16" s="234"/>
      <c r="OG16" s="234"/>
      <c r="OH16" s="234"/>
      <c r="OI16" s="234"/>
      <c r="OJ16" s="234"/>
      <c r="OK16" s="234"/>
      <c r="OL16" s="234"/>
      <c r="OM16" s="234"/>
      <c r="ON16" s="234"/>
      <c r="OO16" s="234"/>
      <c r="OP16" s="234"/>
      <c r="OQ16" s="234"/>
      <c r="OR16" s="234"/>
      <c r="OS16" s="234"/>
      <c r="OT16" s="234"/>
      <c r="OU16" s="234"/>
      <c r="OV16" s="234"/>
      <c r="OW16" s="234"/>
      <c r="OX16" s="234"/>
      <c r="OY16" s="234"/>
      <c r="OZ16" s="234"/>
      <c r="PA16" s="234"/>
      <c r="PB16" s="234"/>
    </row>
    <row r="17" spans="1:418" s="247" customFormat="1" ht="64" customHeight="1">
      <c r="A17" s="234"/>
      <c r="B17" s="288"/>
      <c r="C17" s="295" t="str">
        <f>IF(D16&gt;D15,"Additional TPD cover cannot be higher than Additional Death cover","")</f>
        <v/>
      </c>
      <c r="D17" s="296"/>
      <c r="E17" s="245"/>
      <c r="F17" s="288"/>
      <c r="G17" s="285"/>
      <c r="H17" s="297" t="s">
        <v>164</v>
      </c>
      <c r="I17" s="297"/>
      <c r="J17" s="29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c r="DL17" s="234"/>
      <c r="DM17" s="234"/>
      <c r="DN17" s="234"/>
      <c r="DO17" s="234"/>
      <c r="DP17" s="234"/>
      <c r="DQ17" s="234"/>
      <c r="DR17" s="234"/>
      <c r="DS17" s="234"/>
      <c r="DT17" s="234"/>
      <c r="DU17" s="234"/>
      <c r="DV17" s="234"/>
      <c r="DW17" s="234"/>
      <c r="DX17" s="234"/>
      <c r="DY17" s="234"/>
      <c r="DZ17" s="234"/>
      <c r="EA17" s="234"/>
      <c r="EB17" s="234"/>
      <c r="EC17" s="234"/>
      <c r="ED17" s="234"/>
      <c r="EE17" s="234"/>
      <c r="EF17" s="234"/>
      <c r="EG17" s="234"/>
      <c r="EH17" s="234"/>
      <c r="EI17" s="234"/>
      <c r="EJ17" s="234"/>
      <c r="EK17" s="234"/>
      <c r="EL17" s="234"/>
      <c r="EM17" s="234"/>
      <c r="EN17" s="234"/>
      <c r="EO17" s="234"/>
      <c r="EP17" s="234"/>
      <c r="EQ17" s="234"/>
      <c r="ER17" s="234"/>
      <c r="ES17" s="234"/>
      <c r="ET17" s="234"/>
      <c r="EU17" s="234"/>
      <c r="EV17" s="234"/>
      <c r="EW17" s="234"/>
      <c r="EX17" s="234"/>
      <c r="EY17" s="234"/>
      <c r="EZ17" s="234"/>
      <c r="FA17" s="234"/>
      <c r="FB17" s="234"/>
      <c r="FC17" s="234"/>
      <c r="FD17" s="234"/>
      <c r="FE17" s="234"/>
      <c r="FF17" s="234"/>
      <c r="FG17" s="234"/>
      <c r="FH17" s="234"/>
      <c r="FI17" s="234"/>
      <c r="FJ17" s="234"/>
      <c r="FK17" s="234"/>
      <c r="FL17" s="234"/>
      <c r="FM17" s="234"/>
      <c r="FN17" s="234"/>
      <c r="FO17" s="234"/>
      <c r="FP17" s="234"/>
      <c r="FQ17" s="234"/>
      <c r="FR17" s="234"/>
      <c r="FS17" s="234"/>
      <c r="FT17" s="234"/>
      <c r="FU17" s="234"/>
      <c r="FV17" s="234"/>
      <c r="FW17" s="234"/>
      <c r="FX17" s="234"/>
      <c r="FY17" s="234"/>
      <c r="FZ17" s="234"/>
      <c r="GA17" s="234"/>
      <c r="GB17" s="234"/>
      <c r="GC17" s="234"/>
      <c r="GD17" s="234"/>
      <c r="GE17" s="234"/>
      <c r="GF17" s="234"/>
      <c r="GG17" s="234"/>
      <c r="GH17" s="234"/>
      <c r="GI17" s="234"/>
      <c r="GJ17" s="234"/>
      <c r="GK17" s="234"/>
      <c r="GL17" s="234"/>
      <c r="GM17" s="234"/>
      <c r="GN17" s="234"/>
      <c r="GO17" s="234"/>
      <c r="GP17" s="234"/>
      <c r="GQ17" s="234"/>
      <c r="GR17" s="234"/>
      <c r="GS17" s="234"/>
      <c r="GT17" s="234"/>
      <c r="GU17" s="234"/>
      <c r="GV17" s="234"/>
      <c r="GW17" s="234"/>
      <c r="GX17" s="234"/>
      <c r="GY17" s="234"/>
      <c r="GZ17" s="234"/>
      <c r="HA17" s="234"/>
      <c r="HB17" s="234"/>
      <c r="HC17" s="234"/>
      <c r="HD17" s="234"/>
      <c r="HE17" s="234"/>
      <c r="HF17" s="234"/>
      <c r="HG17" s="234"/>
      <c r="HH17" s="234"/>
      <c r="HI17" s="234"/>
      <c r="HJ17" s="234"/>
      <c r="HK17" s="234"/>
      <c r="HL17" s="234"/>
      <c r="HM17" s="234"/>
      <c r="HN17" s="234"/>
      <c r="HO17" s="234"/>
      <c r="HP17" s="234"/>
      <c r="HQ17" s="234"/>
      <c r="HR17" s="234"/>
      <c r="HS17" s="234"/>
      <c r="HT17" s="234"/>
      <c r="HU17" s="234"/>
      <c r="HV17" s="234"/>
      <c r="HW17" s="234"/>
      <c r="HX17" s="234"/>
      <c r="HY17" s="234"/>
      <c r="HZ17" s="234"/>
      <c r="IA17" s="234"/>
      <c r="IB17" s="234"/>
      <c r="IC17" s="234"/>
      <c r="ID17" s="234"/>
      <c r="IE17" s="234"/>
      <c r="IF17" s="234"/>
      <c r="IG17" s="234"/>
      <c r="IH17" s="234"/>
      <c r="II17" s="234"/>
      <c r="IJ17" s="234"/>
      <c r="IK17" s="234"/>
      <c r="IL17" s="234"/>
      <c r="IM17" s="234"/>
      <c r="IN17" s="234"/>
      <c r="IO17" s="234"/>
      <c r="IP17" s="234"/>
      <c r="IQ17" s="234"/>
      <c r="IR17" s="234"/>
      <c r="IS17" s="234"/>
      <c r="IT17" s="234"/>
      <c r="IU17" s="234"/>
      <c r="IV17" s="234"/>
      <c r="IW17" s="234"/>
      <c r="IX17" s="234"/>
      <c r="IY17" s="234"/>
      <c r="IZ17" s="234"/>
      <c r="JA17" s="234"/>
      <c r="JB17" s="234"/>
      <c r="JC17" s="234"/>
      <c r="JD17" s="234"/>
      <c r="JE17" s="234"/>
      <c r="JF17" s="234"/>
      <c r="JG17" s="234"/>
      <c r="JH17" s="234"/>
      <c r="JI17" s="234"/>
      <c r="JJ17" s="234"/>
      <c r="JK17" s="234"/>
      <c r="JL17" s="234"/>
      <c r="JM17" s="234"/>
      <c r="JN17" s="234"/>
      <c r="JO17" s="234"/>
      <c r="JP17" s="234"/>
      <c r="JQ17" s="234"/>
      <c r="JR17" s="234"/>
      <c r="JS17" s="234"/>
      <c r="JT17" s="234"/>
      <c r="JU17" s="234"/>
      <c r="JV17" s="234"/>
      <c r="JW17" s="234"/>
      <c r="JX17" s="234"/>
      <c r="JY17" s="234"/>
      <c r="JZ17" s="234"/>
      <c r="KA17" s="234"/>
      <c r="KB17" s="234"/>
      <c r="KC17" s="234"/>
      <c r="KD17" s="234"/>
      <c r="KE17" s="234"/>
      <c r="KF17" s="234"/>
      <c r="KG17" s="234"/>
      <c r="KH17" s="234"/>
      <c r="KI17" s="234"/>
      <c r="KJ17" s="234"/>
      <c r="KK17" s="234"/>
      <c r="KL17" s="234"/>
      <c r="KM17" s="234"/>
      <c r="KN17" s="234"/>
      <c r="KO17" s="234"/>
      <c r="KP17" s="234"/>
      <c r="KQ17" s="234"/>
      <c r="KR17" s="234"/>
      <c r="KS17" s="234"/>
      <c r="KT17" s="234"/>
      <c r="KU17" s="234"/>
      <c r="KV17" s="234"/>
      <c r="KW17" s="234"/>
      <c r="KX17" s="234"/>
      <c r="KY17" s="234"/>
      <c r="KZ17" s="234"/>
      <c r="LA17" s="234"/>
      <c r="LB17" s="234"/>
      <c r="LC17" s="234"/>
      <c r="LD17" s="234"/>
      <c r="LE17" s="234"/>
      <c r="LF17" s="234"/>
      <c r="LG17" s="234"/>
      <c r="LH17" s="234"/>
      <c r="LI17" s="234"/>
      <c r="LJ17" s="234"/>
      <c r="LK17" s="234"/>
      <c r="LL17" s="234"/>
      <c r="LM17" s="234"/>
      <c r="LN17" s="234"/>
      <c r="LO17" s="234"/>
      <c r="LP17" s="234"/>
      <c r="LQ17" s="234"/>
      <c r="LR17" s="234"/>
      <c r="LS17" s="234"/>
      <c r="LT17" s="234"/>
      <c r="LU17" s="234"/>
      <c r="LV17" s="234"/>
      <c r="LW17" s="234"/>
      <c r="LX17" s="234"/>
      <c r="LY17" s="234"/>
      <c r="LZ17" s="234"/>
      <c r="MA17" s="234"/>
      <c r="MB17" s="234"/>
      <c r="MC17" s="234"/>
      <c r="MD17" s="234"/>
      <c r="ME17" s="234"/>
      <c r="MF17" s="234"/>
      <c r="MG17" s="234"/>
      <c r="MH17" s="234"/>
      <c r="MI17" s="234"/>
      <c r="MJ17" s="234"/>
      <c r="MK17" s="234"/>
      <c r="ML17" s="234"/>
      <c r="MM17" s="234"/>
      <c r="MN17" s="234"/>
      <c r="MO17" s="234"/>
      <c r="MP17" s="234"/>
      <c r="MQ17" s="234"/>
      <c r="MR17" s="234"/>
      <c r="MS17" s="234"/>
      <c r="MT17" s="234"/>
      <c r="MU17" s="234"/>
      <c r="MV17" s="234"/>
      <c r="MW17" s="234"/>
      <c r="MX17" s="234"/>
      <c r="MY17" s="234"/>
      <c r="MZ17" s="234"/>
      <c r="NA17" s="234"/>
      <c r="NB17" s="234"/>
      <c r="NC17" s="234"/>
      <c r="ND17" s="234"/>
      <c r="NE17" s="234"/>
      <c r="NF17" s="234"/>
      <c r="NG17" s="234"/>
      <c r="NH17" s="234"/>
      <c r="NI17" s="234"/>
      <c r="NJ17" s="234"/>
      <c r="NK17" s="234"/>
      <c r="NL17" s="234"/>
      <c r="NM17" s="234"/>
      <c r="NN17" s="234"/>
      <c r="NO17" s="234"/>
      <c r="NP17" s="234"/>
      <c r="NQ17" s="234"/>
      <c r="NR17" s="234"/>
      <c r="NS17" s="234"/>
      <c r="NT17" s="234"/>
      <c r="NU17" s="234"/>
      <c r="NV17" s="234"/>
      <c r="NW17" s="234"/>
      <c r="NX17" s="234"/>
      <c r="NY17" s="234"/>
      <c r="NZ17" s="234"/>
      <c r="OA17" s="234"/>
      <c r="OB17" s="234"/>
      <c r="OC17" s="234"/>
      <c r="OD17" s="234"/>
      <c r="OE17" s="234"/>
      <c r="OF17" s="234"/>
      <c r="OG17" s="234"/>
      <c r="OH17" s="234"/>
      <c r="OI17" s="234"/>
      <c r="OJ17" s="234"/>
      <c r="OK17" s="234"/>
      <c r="OL17" s="234"/>
      <c r="OM17" s="234"/>
      <c r="ON17" s="234"/>
      <c r="OO17" s="234"/>
      <c r="OP17" s="234"/>
      <c r="OQ17" s="234"/>
      <c r="OR17" s="234"/>
      <c r="OS17" s="234"/>
      <c r="OT17" s="234"/>
      <c r="OU17" s="234"/>
      <c r="OV17" s="234"/>
      <c r="OW17" s="234"/>
      <c r="OX17" s="234"/>
      <c r="OY17" s="234"/>
      <c r="OZ17" s="234"/>
      <c r="PA17" s="234"/>
      <c r="PB17" s="234"/>
    </row>
    <row r="18" spans="1:418" s="247" customFormat="1" ht="34" customHeight="1">
      <c r="A18" s="234"/>
      <c r="B18" s="296"/>
      <c r="C18" s="298" t="str">
        <f>IF(D16&gt;0,CONCATENATE("From age 61, Additional TPD cover reduced annually by ",Variables!B26,"% of your insured benefit at age 60, until your ",Variables!B31,"th birthday when cover ceases. ", IF(D10&gt;60, CONCATENATE("If your Additional TPD cover commences when you are over the age of 60, the rate of reduction will be greater than ",Variables!B26,"%.", ""),"")),"")</f>
        <v/>
      </c>
      <c r="D18" s="298"/>
      <c r="E18" s="296"/>
      <c r="F18" s="296"/>
      <c r="G18" s="262"/>
      <c r="H18" s="297" t="s">
        <v>93</v>
      </c>
      <c r="I18" s="297"/>
      <c r="J18" s="294"/>
      <c r="K18" s="291"/>
      <c r="L18" s="290"/>
      <c r="M18" s="290"/>
      <c r="N18" s="299"/>
      <c r="O18" s="299"/>
      <c r="P18" s="299"/>
      <c r="Q18" s="299"/>
      <c r="R18" s="299"/>
      <c r="S18" s="299"/>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34"/>
      <c r="GQ18" s="234"/>
      <c r="GR18" s="234"/>
      <c r="GS18" s="234"/>
      <c r="GT18" s="234"/>
      <c r="GU18" s="234"/>
      <c r="GV18" s="234"/>
      <c r="GW18" s="234"/>
      <c r="GX18" s="234"/>
      <c r="GY18" s="234"/>
      <c r="GZ18" s="234"/>
      <c r="HA18" s="234"/>
      <c r="HB18" s="234"/>
      <c r="HC18" s="234"/>
      <c r="HD18" s="234"/>
      <c r="HE18" s="234"/>
      <c r="HF18" s="234"/>
      <c r="HG18" s="234"/>
      <c r="HH18" s="234"/>
      <c r="HI18" s="234"/>
      <c r="HJ18" s="234"/>
      <c r="HK18" s="234"/>
      <c r="HL18" s="234"/>
      <c r="HM18" s="234"/>
      <c r="HN18" s="234"/>
      <c r="HO18" s="234"/>
      <c r="HP18" s="234"/>
      <c r="HQ18" s="234"/>
      <c r="HR18" s="234"/>
      <c r="HS18" s="234"/>
      <c r="HT18" s="234"/>
      <c r="HU18" s="234"/>
      <c r="HV18" s="234"/>
      <c r="HW18" s="234"/>
      <c r="HX18" s="234"/>
      <c r="HY18" s="234"/>
      <c r="HZ18" s="234"/>
      <c r="IA18" s="234"/>
      <c r="IB18" s="234"/>
      <c r="IC18" s="234"/>
      <c r="ID18" s="234"/>
      <c r="IE18" s="234"/>
      <c r="IF18" s="234"/>
      <c r="IG18" s="234"/>
      <c r="IH18" s="234"/>
      <c r="II18" s="234"/>
      <c r="IJ18" s="234"/>
      <c r="IK18" s="234"/>
      <c r="IL18" s="234"/>
      <c r="IM18" s="234"/>
      <c r="IN18" s="234"/>
      <c r="IO18" s="234"/>
      <c r="IP18" s="234"/>
      <c r="IQ18" s="234"/>
      <c r="IR18" s="234"/>
      <c r="IS18" s="234"/>
      <c r="IT18" s="234"/>
      <c r="IU18" s="234"/>
      <c r="IV18" s="234"/>
      <c r="IW18" s="234"/>
      <c r="IX18" s="234"/>
      <c r="IY18" s="234"/>
      <c r="IZ18" s="234"/>
      <c r="JA18" s="234"/>
      <c r="JB18" s="234"/>
      <c r="JC18" s="234"/>
      <c r="JD18" s="234"/>
      <c r="JE18" s="234"/>
      <c r="JF18" s="234"/>
      <c r="JG18" s="234"/>
      <c r="JH18" s="234"/>
      <c r="JI18" s="234"/>
      <c r="JJ18" s="234"/>
      <c r="JK18" s="234"/>
      <c r="JL18" s="234"/>
      <c r="JM18" s="234"/>
      <c r="JN18" s="234"/>
      <c r="JO18" s="234"/>
      <c r="JP18" s="234"/>
      <c r="JQ18" s="234"/>
      <c r="JR18" s="234"/>
      <c r="JS18" s="234"/>
      <c r="JT18" s="234"/>
      <c r="JU18" s="234"/>
      <c r="JV18" s="234"/>
      <c r="JW18" s="234"/>
      <c r="JX18" s="234"/>
      <c r="JY18" s="234"/>
      <c r="JZ18" s="234"/>
      <c r="KA18" s="234"/>
      <c r="KB18" s="234"/>
      <c r="KC18" s="234"/>
      <c r="KD18" s="234"/>
      <c r="KE18" s="234"/>
      <c r="KF18" s="234"/>
      <c r="KG18" s="234"/>
      <c r="KH18" s="234"/>
      <c r="KI18" s="234"/>
      <c r="KJ18" s="234"/>
      <c r="KK18" s="234"/>
      <c r="KL18" s="234"/>
      <c r="KM18" s="234"/>
      <c r="KN18" s="234"/>
      <c r="KO18" s="234"/>
      <c r="KP18" s="234"/>
      <c r="KQ18" s="234"/>
      <c r="KR18" s="234"/>
      <c r="KS18" s="234"/>
      <c r="KT18" s="234"/>
      <c r="KU18" s="234"/>
      <c r="KV18" s="234"/>
      <c r="KW18" s="234"/>
      <c r="KX18" s="234"/>
      <c r="KY18" s="234"/>
      <c r="KZ18" s="234"/>
      <c r="LA18" s="234"/>
      <c r="LB18" s="234"/>
      <c r="LC18" s="234"/>
      <c r="LD18" s="234"/>
      <c r="LE18" s="234"/>
      <c r="LF18" s="234"/>
      <c r="LG18" s="234"/>
      <c r="LH18" s="234"/>
      <c r="LI18" s="234"/>
      <c r="LJ18" s="234"/>
      <c r="LK18" s="234"/>
      <c r="LL18" s="234"/>
      <c r="LM18" s="234"/>
      <c r="LN18" s="234"/>
      <c r="LO18" s="234"/>
      <c r="LP18" s="234"/>
      <c r="LQ18" s="234"/>
      <c r="LR18" s="234"/>
      <c r="LS18" s="234"/>
      <c r="LT18" s="234"/>
      <c r="LU18" s="234"/>
      <c r="LV18" s="234"/>
      <c r="LW18" s="234"/>
      <c r="LX18" s="234"/>
      <c r="LY18" s="234"/>
      <c r="LZ18" s="234"/>
      <c r="MA18" s="234"/>
      <c r="MB18" s="234"/>
      <c r="MC18" s="234"/>
      <c r="MD18" s="234"/>
      <c r="ME18" s="234"/>
      <c r="MF18" s="234"/>
      <c r="MG18" s="234"/>
      <c r="MH18" s="234"/>
      <c r="MI18" s="234"/>
      <c r="MJ18" s="234"/>
      <c r="MK18" s="234"/>
      <c r="ML18" s="234"/>
      <c r="MM18" s="234"/>
      <c r="MN18" s="234"/>
      <c r="MO18" s="234"/>
      <c r="MP18" s="234"/>
      <c r="MQ18" s="234"/>
      <c r="MR18" s="234"/>
      <c r="MS18" s="234"/>
      <c r="MT18" s="234"/>
      <c r="MU18" s="234"/>
      <c r="MV18" s="234"/>
      <c r="MW18" s="234"/>
      <c r="MX18" s="234"/>
      <c r="MY18" s="234"/>
      <c r="MZ18" s="234"/>
      <c r="NA18" s="234"/>
      <c r="NB18" s="234"/>
      <c r="NC18" s="234"/>
      <c r="ND18" s="234"/>
      <c r="NE18" s="234"/>
      <c r="NF18" s="234"/>
      <c r="NG18" s="234"/>
      <c r="NH18" s="234"/>
      <c r="NI18" s="234"/>
      <c r="NJ18" s="234"/>
      <c r="NK18" s="234"/>
      <c r="NL18" s="234"/>
      <c r="NM18" s="234"/>
      <c r="NN18" s="234"/>
      <c r="NO18" s="234"/>
      <c r="NP18" s="234"/>
      <c r="NQ18" s="234"/>
      <c r="NR18" s="234"/>
      <c r="NS18" s="234"/>
      <c r="NT18" s="234"/>
      <c r="NU18" s="234"/>
      <c r="NV18" s="234"/>
      <c r="NW18" s="234"/>
      <c r="NX18" s="234"/>
      <c r="NY18" s="234"/>
      <c r="NZ18" s="234"/>
      <c r="OA18" s="234"/>
      <c r="OB18" s="234"/>
      <c r="OC18" s="234"/>
      <c r="OD18" s="234"/>
      <c r="OE18" s="234"/>
      <c r="OF18" s="234"/>
      <c r="OG18" s="234"/>
      <c r="OH18" s="234"/>
      <c r="OI18" s="234"/>
      <c r="OJ18" s="234"/>
      <c r="OK18" s="234"/>
      <c r="OL18" s="234"/>
      <c r="OM18" s="234"/>
      <c r="ON18" s="234"/>
      <c r="OO18" s="234"/>
      <c r="OP18" s="234"/>
      <c r="OQ18" s="234"/>
      <c r="OR18" s="234"/>
      <c r="OS18" s="234"/>
      <c r="OT18" s="234"/>
      <c r="OU18" s="234"/>
      <c r="OV18" s="234"/>
      <c r="OW18" s="234"/>
      <c r="OX18" s="234"/>
      <c r="OY18" s="234"/>
      <c r="OZ18" s="234"/>
      <c r="PA18" s="234"/>
      <c r="PB18" s="234"/>
    </row>
    <row r="19" spans="1:418" s="247" customFormat="1" ht="37" customHeight="1">
      <c r="A19" s="234"/>
      <c r="B19" s="296"/>
      <c r="C19" s="296"/>
      <c r="D19" s="296"/>
      <c r="E19" s="296"/>
      <c r="F19" s="296"/>
      <c r="G19" s="285"/>
      <c r="H19" s="300"/>
      <c r="I19" s="300"/>
      <c r="J19" s="294"/>
      <c r="K19" s="234"/>
      <c r="L19" s="234"/>
      <c r="M19" s="234"/>
      <c r="N19" s="301"/>
      <c r="O19" s="302"/>
      <c r="P19" s="302"/>
      <c r="Q19" s="302"/>
      <c r="R19" s="302"/>
      <c r="S19" s="302"/>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4"/>
      <c r="FE19" s="234"/>
      <c r="FF19" s="234"/>
      <c r="FG19" s="234"/>
      <c r="FH19" s="234"/>
      <c r="FI19" s="234"/>
      <c r="FJ19" s="234"/>
      <c r="FK19" s="234"/>
      <c r="FL19" s="234"/>
      <c r="FM19" s="234"/>
      <c r="FN19" s="234"/>
      <c r="FO19" s="234"/>
      <c r="FP19" s="234"/>
      <c r="FQ19" s="234"/>
      <c r="FR19" s="234"/>
      <c r="FS19" s="234"/>
      <c r="FT19" s="234"/>
      <c r="FU19" s="234"/>
      <c r="FV19" s="234"/>
      <c r="FW19" s="234"/>
      <c r="FX19" s="234"/>
      <c r="FY19" s="234"/>
      <c r="FZ19" s="234"/>
      <c r="GA19" s="234"/>
      <c r="GB19" s="234"/>
      <c r="GC19" s="234"/>
      <c r="GD19" s="234"/>
      <c r="GE19" s="234"/>
      <c r="GF19" s="234"/>
      <c r="GG19" s="234"/>
      <c r="GH19" s="234"/>
      <c r="GI19" s="234"/>
      <c r="GJ19" s="234"/>
      <c r="GK19" s="234"/>
      <c r="GL19" s="234"/>
      <c r="GM19" s="234"/>
      <c r="GN19" s="234"/>
      <c r="GO19" s="234"/>
      <c r="GP19" s="234"/>
      <c r="GQ19" s="234"/>
      <c r="GR19" s="234"/>
      <c r="GS19" s="234"/>
      <c r="GT19" s="234"/>
      <c r="GU19" s="234"/>
      <c r="GV19" s="234"/>
      <c r="GW19" s="234"/>
      <c r="GX19" s="234"/>
      <c r="GY19" s="234"/>
      <c r="GZ19" s="234"/>
      <c r="HA19" s="234"/>
      <c r="HB19" s="234"/>
      <c r="HC19" s="234"/>
      <c r="HD19" s="234"/>
      <c r="HE19" s="234"/>
      <c r="HF19" s="234"/>
      <c r="HG19" s="234"/>
      <c r="HH19" s="234"/>
      <c r="HI19" s="234"/>
      <c r="HJ19" s="234"/>
      <c r="HK19" s="234"/>
      <c r="HL19" s="234"/>
      <c r="HM19" s="234"/>
      <c r="HN19" s="234"/>
      <c r="HO19" s="234"/>
      <c r="HP19" s="234"/>
      <c r="HQ19" s="234"/>
      <c r="HR19" s="234"/>
      <c r="HS19" s="234"/>
      <c r="HT19" s="234"/>
      <c r="HU19" s="234"/>
      <c r="HV19" s="234"/>
      <c r="HW19" s="234"/>
      <c r="HX19" s="234"/>
      <c r="HY19" s="234"/>
      <c r="HZ19" s="234"/>
      <c r="IA19" s="234"/>
      <c r="IB19" s="234"/>
      <c r="IC19" s="234"/>
      <c r="ID19" s="234"/>
      <c r="IE19" s="234"/>
      <c r="IF19" s="234"/>
      <c r="IG19" s="234"/>
      <c r="IH19" s="234"/>
      <c r="II19" s="234"/>
      <c r="IJ19" s="234"/>
      <c r="IK19" s="234"/>
      <c r="IL19" s="234"/>
      <c r="IM19" s="234"/>
      <c r="IN19" s="234"/>
      <c r="IO19" s="234"/>
      <c r="IP19" s="234"/>
      <c r="IQ19" s="234"/>
      <c r="IR19" s="234"/>
      <c r="IS19" s="234"/>
      <c r="IT19" s="234"/>
      <c r="IU19" s="234"/>
      <c r="IV19" s="234"/>
      <c r="IW19" s="234"/>
      <c r="IX19" s="234"/>
      <c r="IY19" s="234"/>
      <c r="IZ19" s="234"/>
      <c r="JA19" s="234"/>
      <c r="JB19" s="234"/>
      <c r="JC19" s="234"/>
      <c r="JD19" s="234"/>
      <c r="JE19" s="234"/>
      <c r="JF19" s="234"/>
      <c r="JG19" s="234"/>
      <c r="JH19" s="234"/>
      <c r="JI19" s="234"/>
      <c r="JJ19" s="234"/>
      <c r="JK19" s="234"/>
      <c r="JL19" s="234"/>
      <c r="JM19" s="234"/>
      <c r="JN19" s="234"/>
      <c r="JO19" s="234"/>
      <c r="JP19" s="234"/>
      <c r="JQ19" s="234"/>
      <c r="JR19" s="234"/>
      <c r="JS19" s="234"/>
      <c r="JT19" s="234"/>
      <c r="JU19" s="234"/>
      <c r="JV19" s="234"/>
      <c r="JW19" s="234"/>
      <c r="JX19" s="234"/>
      <c r="JY19" s="234"/>
      <c r="JZ19" s="234"/>
      <c r="KA19" s="234"/>
      <c r="KB19" s="234"/>
      <c r="KC19" s="234"/>
      <c r="KD19" s="234"/>
      <c r="KE19" s="234"/>
      <c r="KF19" s="234"/>
      <c r="KG19" s="234"/>
      <c r="KH19" s="234"/>
      <c r="KI19" s="234"/>
      <c r="KJ19" s="234"/>
      <c r="KK19" s="234"/>
      <c r="KL19" s="234"/>
      <c r="KM19" s="234"/>
      <c r="KN19" s="234"/>
      <c r="KO19" s="234"/>
      <c r="KP19" s="234"/>
      <c r="KQ19" s="234"/>
      <c r="KR19" s="234"/>
      <c r="KS19" s="234"/>
      <c r="KT19" s="234"/>
      <c r="KU19" s="234"/>
      <c r="KV19" s="234"/>
      <c r="KW19" s="234"/>
      <c r="KX19" s="234"/>
      <c r="KY19" s="234"/>
      <c r="KZ19" s="234"/>
      <c r="LA19" s="234"/>
      <c r="LB19" s="234"/>
      <c r="LC19" s="234"/>
      <c r="LD19" s="234"/>
      <c r="LE19" s="234"/>
      <c r="LF19" s="234"/>
      <c r="LG19" s="234"/>
      <c r="LH19" s="234"/>
      <c r="LI19" s="234"/>
      <c r="LJ19" s="234"/>
      <c r="LK19" s="234"/>
      <c r="LL19" s="234"/>
      <c r="LM19" s="234"/>
      <c r="LN19" s="234"/>
      <c r="LO19" s="234"/>
      <c r="LP19" s="234"/>
      <c r="LQ19" s="234"/>
      <c r="LR19" s="234"/>
      <c r="LS19" s="234"/>
      <c r="LT19" s="234"/>
      <c r="LU19" s="234"/>
      <c r="LV19" s="234"/>
      <c r="LW19" s="234"/>
      <c r="LX19" s="234"/>
      <c r="LY19" s="234"/>
      <c r="LZ19" s="234"/>
      <c r="MA19" s="234"/>
      <c r="MB19" s="234"/>
      <c r="MC19" s="234"/>
      <c r="MD19" s="234"/>
      <c r="ME19" s="234"/>
      <c r="MF19" s="234"/>
      <c r="MG19" s="234"/>
      <c r="MH19" s="234"/>
      <c r="MI19" s="234"/>
      <c r="MJ19" s="234"/>
      <c r="MK19" s="234"/>
      <c r="ML19" s="234"/>
      <c r="MM19" s="234"/>
      <c r="MN19" s="234"/>
      <c r="MO19" s="234"/>
      <c r="MP19" s="234"/>
      <c r="MQ19" s="234"/>
      <c r="MR19" s="234"/>
      <c r="MS19" s="234"/>
      <c r="MT19" s="234"/>
      <c r="MU19" s="234"/>
      <c r="MV19" s="234"/>
      <c r="MW19" s="234"/>
      <c r="MX19" s="234"/>
      <c r="MY19" s="234"/>
      <c r="MZ19" s="234"/>
      <c r="NA19" s="234"/>
      <c r="NB19" s="234"/>
      <c r="NC19" s="234"/>
      <c r="ND19" s="234"/>
      <c r="NE19" s="234"/>
      <c r="NF19" s="234"/>
      <c r="NG19" s="234"/>
      <c r="NH19" s="234"/>
      <c r="NI19" s="234"/>
      <c r="NJ19" s="234"/>
      <c r="NK19" s="234"/>
      <c r="NL19" s="234"/>
      <c r="NM19" s="234"/>
      <c r="NN19" s="234"/>
      <c r="NO19" s="234"/>
      <c r="NP19" s="234"/>
      <c r="NQ19" s="234"/>
      <c r="NR19" s="234"/>
      <c r="NS19" s="234"/>
      <c r="NT19" s="234"/>
      <c r="NU19" s="234"/>
      <c r="NV19" s="234"/>
      <c r="NW19" s="234"/>
      <c r="NX19" s="234"/>
      <c r="NY19" s="234"/>
      <c r="NZ19" s="234"/>
      <c r="OA19" s="234"/>
      <c r="OB19" s="234"/>
      <c r="OC19" s="234"/>
      <c r="OD19" s="234"/>
      <c r="OE19" s="234"/>
      <c r="OF19" s="234"/>
      <c r="OG19" s="234"/>
      <c r="OH19" s="234"/>
      <c r="OI19" s="234"/>
      <c r="OJ19" s="234"/>
      <c r="OK19" s="234"/>
      <c r="OL19" s="234"/>
      <c r="OM19" s="234"/>
      <c r="ON19" s="234"/>
      <c r="OO19" s="234"/>
      <c r="OP19" s="234"/>
      <c r="OQ19" s="234"/>
      <c r="OR19" s="234"/>
      <c r="OS19" s="234"/>
      <c r="OT19" s="234"/>
      <c r="OU19" s="234"/>
      <c r="OV19" s="234"/>
      <c r="OW19" s="234"/>
      <c r="OX19" s="234"/>
      <c r="OY19" s="234"/>
      <c r="OZ19" s="234"/>
      <c r="PA19" s="234"/>
      <c r="PB19" s="234"/>
    </row>
    <row r="20" spans="1:418" s="234" customFormat="1" ht="44.15" customHeight="1">
      <c r="C20" s="237"/>
      <c r="D20" s="237"/>
      <c r="E20" s="237"/>
      <c r="F20" s="237"/>
      <c r="G20" s="285"/>
      <c r="J20" s="285"/>
      <c r="K20" s="255"/>
      <c r="L20" s="285"/>
      <c r="M20" s="285"/>
      <c r="N20" s="302"/>
      <c r="O20" s="302"/>
      <c r="P20" s="302"/>
      <c r="Q20" s="302"/>
      <c r="R20" s="302"/>
      <c r="S20" s="302"/>
    </row>
    <row r="21" spans="1:418" s="306" customFormat="1" ht="18.649999999999999" customHeight="1">
      <c r="A21" s="303"/>
      <c r="B21" s="234"/>
      <c r="C21" s="297"/>
      <c r="D21" s="297"/>
      <c r="E21" s="297"/>
      <c r="F21" s="297"/>
      <c r="G21" s="297"/>
      <c r="H21" s="297"/>
      <c r="I21" s="297"/>
      <c r="J21" s="304"/>
      <c r="K21" s="304"/>
      <c r="L21" s="304"/>
      <c r="M21" s="305"/>
      <c r="N21" s="303"/>
      <c r="O21" s="303"/>
      <c r="P21" s="303"/>
      <c r="Q21" s="303"/>
      <c r="R21" s="303"/>
      <c r="S21" s="303"/>
      <c r="T21" s="234"/>
      <c r="U21" s="234"/>
      <c r="V21" s="234"/>
      <c r="W21" s="234"/>
      <c r="X21" s="234"/>
      <c r="Y21" s="234"/>
      <c r="Z21" s="234"/>
      <c r="AA21" s="234"/>
      <c r="AB21" s="234"/>
      <c r="AC21" s="234"/>
      <c r="AD21" s="234"/>
      <c r="AE21" s="234"/>
      <c r="AF21" s="234"/>
      <c r="AG21" s="234"/>
      <c r="AH21" s="234"/>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c r="FB21" s="303"/>
      <c r="FC21" s="303"/>
      <c r="FD21" s="303"/>
      <c r="FE21" s="303"/>
      <c r="FF21" s="303"/>
      <c r="FG21" s="303"/>
      <c r="FH21" s="303"/>
      <c r="FI21" s="303"/>
      <c r="FJ21" s="303"/>
      <c r="FK21" s="303"/>
      <c r="FL21" s="303"/>
      <c r="FM21" s="303"/>
      <c r="FN21" s="303"/>
      <c r="FO21" s="303"/>
      <c r="FP21" s="303"/>
      <c r="FQ21" s="303"/>
      <c r="FR21" s="303"/>
      <c r="FS21" s="303"/>
      <c r="FT21" s="303"/>
      <c r="FU21" s="303"/>
      <c r="FV21" s="303"/>
      <c r="FW21" s="303"/>
      <c r="FX21" s="303"/>
      <c r="FY21" s="303"/>
      <c r="FZ21" s="303"/>
      <c r="GA21" s="303"/>
      <c r="GB21" s="303"/>
      <c r="GC21" s="303"/>
      <c r="GD21" s="303"/>
      <c r="GE21" s="303"/>
      <c r="GF21" s="303"/>
      <c r="GG21" s="303"/>
      <c r="GH21" s="303"/>
      <c r="GI21" s="303"/>
      <c r="GJ21" s="303"/>
      <c r="GK21" s="303"/>
      <c r="GL21" s="303"/>
      <c r="GM21" s="303"/>
      <c r="GN21" s="303"/>
      <c r="GO21" s="303"/>
      <c r="GP21" s="303"/>
      <c r="GQ21" s="303"/>
      <c r="GR21" s="303"/>
      <c r="GS21" s="303"/>
      <c r="GT21" s="303"/>
      <c r="GU21" s="303"/>
      <c r="GV21" s="303"/>
      <c r="GW21" s="303"/>
      <c r="GX21" s="303"/>
      <c r="GY21" s="303"/>
      <c r="GZ21" s="303"/>
      <c r="HA21" s="303"/>
      <c r="HB21" s="303"/>
      <c r="HC21" s="303"/>
      <c r="HD21" s="303"/>
      <c r="HE21" s="303"/>
      <c r="HF21" s="303"/>
      <c r="HG21" s="303"/>
      <c r="HH21" s="303"/>
      <c r="HI21" s="303"/>
      <c r="HJ21" s="303"/>
      <c r="HK21" s="303"/>
      <c r="HL21" s="303"/>
      <c r="HM21" s="303"/>
      <c r="HN21" s="303"/>
      <c r="HO21" s="303"/>
      <c r="HP21" s="303"/>
      <c r="HQ21" s="303"/>
      <c r="HR21" s="303"/>
      <c r="HS21" s="303"/>
      <c r="HT21" s="303"/>
      <c r="HU21" s="303"/>
      <c r="HV21" s="303"/>
      <c r="HW21" s="303"/>
      <c r="HX21" s="303"/>
      <c r="HY21" s="303"/>
      <c r="HZ21" s="303"/>
      <c r="IA21" s="303"/>
      <c r="IB21" s="303"/>
      <c r="IC21" s="303"/>
      <c r="ID21" s="303"/>
      <c r="IE21" s="303"/>
      <c r="IF21" s="303"/>
      <c r="IG21" s="303"/>
      <c r="IH21" s="303"/>
      <c r="II21" s="303"/>
      <c r="IJ21" s="303"/>
      <c r="IK21" s="303"/>
      <c r="IL21" s="303"/>
      <c r="IM21" s="303"/>
      <c r="IN21" s="303"/>
      <c r="IO21" s="303"/>
      <c r="IP21" s="303"/>
      <c r="IQ21" s="303"/>
      <c r="IR21" s="303"/>
      <c r="IS21" s="303"/>
      <c r="IT21" s="303"/>
      <c r="IU21" s="303"/>
      <c r="IV21" s="303"/>
      <c r="IW21" s="303"/>
      <c r="IX21" s="303"/>
      <c r="IY21" s="303"/>
      <c r="IZ21" s="303"/>
      <c r="JA21" s="303"/>
      <c r="JB21" s="303"/>
      <c r="JC21" s="303"/>
      <c r="JD21" s="303"/>
      <c r="JE21" s="303"/>
      <c r="JF21" s="303"/>
      <c r="JG21" s="303"/>
      <c r="JH21" s="303"/>
      <c r="JI21" s="303"/>
      <c r="JJ21" s="303"/>
      <c r="JK21" s="303"/>
      <c r="JL21" s="303"/>
      <c r="JM21" s="303"/>
      <c r="JN21" s="303"/>
      <c r="JO21" s="303"/>
      <c r="JP21" s="303"/>
      <c r="JQ21" s="303"/>
      <c r="JR21" s="303"/>
      <c r="JS21" s="303"/>
      <c r="JT21" s="303"/>
      <c r="JU21" s="303"/>
      <c r="JV21" s="303"/>
      <c r="JW21" s="303"/>
      <c r="JX21" s="303"/>
      <c r="JY21" s="303"/>
      <c r="JZ21" s="303"/>
      <c r="KA21" s="303"/>
      <c r="KB21" s="303"/>
      <c r="KC21" s="303"/>
      <c r="KD21" s="303"/>
      <c r="KE21" s="303"/>
      <c r="KF21" s="303"/>
      <c r="KG21" s="303"/>
      <c r="KH21" s="303"/>
      <c r="KI21" s="303"/>
      <c r="KJ21" s="303"/>
      <c r="KK21" s="303"/>
      <c r="KL21" s="303"/>
      <c r="KM21" s="303"/>
      <c r="KN21" s="303"/>
      <c r="KO21" s="303"/>
      <c r="KP21" s="303"/>
      <c r="KQ21" s="303"/>
      <c r="KR21" s="303"/>
      <c r="KS21" s="303"/>
      <c r="KT21" s="303"/>
      <c r="KU21" s="303"/>
      <c r="KV21" s="303"/>
      <c r="KW21" s="303"/>
      <c r="KX21" s="303"/>
      <c r="KY21" s="303"/>
      <c r="KZ21" s="303"/>
      <c r="LA21" s="303"/>
      <c r="LB21" s="303"/>
      <c r="LC21" s="303"/>
      <c r="LD21" s="303"/>
      <c r="LE21" s="303"/>
      <c r="LF21" s="303"/>
      <c r="LG21" s="303"/>
      <c r="LH21" s="303"/>
      <c r="LI21" s="303"/>
      <c r="LJ21" s="303"/>
      <c r="LK21" s="303"/>
      <c r="LL21" s="303"/>
      <c r="LM21" s="303"/>
      <c r="LN21" s="303"/>
      <c r="LO21" s="303"/>
      <c r="LP21" s="303"/>
      <c r="LQ21" s="303"/>
      <c r="LR21" s="303"/>
      <c r="LS21" s="303"/>
      <c r="LT21" s="303"/>
      <c r="LU21" s="303"/>
      <c r="LV21" s="303"/>
      <c r="LW21" s="303"/>
      <c r="LX21" s="303"/>
      <c r="LY21" s="303"/>
      <c r="LZ21" s="303"/>
      <c r="MA21" s="303"/>
      <c r="MB21" s="303"/>
      <c r="MC21" s="303"/>
      <c r="MD21" s="303"/>
      <c r="ME21" s="303"/>
      <c r="MF21" s="303"/>
      <c r="MG21" s="303"/>
      <c r="MH21" s="303"/>
      <c r="MI21" s="303"/>
      <c r="MJ21" s="303"/>
      <c r="MK21" s="303"/>
      <c r="ML21" s="303"/>
      <c r="MM21" s="303"/>
      <c r="MN21" s="303"/>
      <c r="MO21" s="303"/>
      <c r="MP21" s="303"/>
      <c r="MQ21" s="303"/>
      <c r="MR21" s="303"/>
      <c r="MS21" s="303"/>
      <c r="MT21" s="303"/>
      <c r="MU21" s="303"/>
      <c r="MV21" s="303"/>
      <c r="MW21" s="303"/>
      <c r="MX21" s="303"/>
      <c r="MY21" s="303"/>
      <c r="MZ21" s="303"/>
      <c r="NA21" s="303"/>
      <c r="NB21" s="303"/>
      <c r="NC21" s="303"/>
      <c r="ND21" s="303"/>
      <c r="NE21" s="303"/>
      <c r="NF21" s="303"/>
      <c r="NG21" s="303"/>
      <c r="NH21" s="303"/>
      <c r="NI21" s="303"/>
      <c r="NJ21" s="303"/>
      <c r="NK21" s="303"/>
      <c r="NL21" s="303"/>
      <c r="NM21" s="303"/>
      <c r="NN21" s="303"/>
      <c r="NO21" s="303"/>
      <c r="NP21" s="303"/>
      <c r="NQ21" s="303"/>
      <c r="NR21" s="303"/>
      <c r="NS21" s="303"/>
      <c r="NT21" s="303"/>
      <c r="NU21" s="303"/>
      <c r="NV21" s="303"/>
      <c r="NW21" s="303"/>
      <c r="NX21" s="303"/>
      <c r="NY21" s="303"/>
      <c r="NZ21" s="303"/>
      <c r="OA21" s="303"/>
      <c r="OB21" s="303"/>
      <c r="OC21" s="303"/>
      <c r="OD21" s="303"/>
      <c r="OE21" s="303"/>
      <c r="OF21" s="303"/>
      <c r="OG21" s="303"/>
      <c r="OH21" s="303"/>
      <c r="OI21" s="303"/>
      <c r="OJ21" s="303"/>
      <c r="OK21" s="303"/>
      <c r="OL21" s="303"/>
      <c r="OM21" s="303"/>
      <c r="ON21" s="303"/>
      <c r="OO21" s="303"/>
      <c r="OP21" s="303"/>
      <c r="OQ21" s="303"/>
      <c r="OR21" s="303"/>
      <c r="OS21" s="303"/>
      <c r="OT21" s="303"/>
      <c r="OU21" s="303"/>
      <c r="OV21" s="303"/>
      <c r="OW21" s="303"/>
      <c r="OX21" s="303"/>
      <c r="OY21" s="303"/>
      <c r="OZ21" s="303"/>
      <c r="PA21" s="303"/>
      <c r="PB21" s="303"/>
    </row>
    <row r="22" spans="1:418" s="306" customFormat="1" ht="12.65" customHeight="1">
      <c r="A22" s="303"/>
      <c r="B22" s="234"/>
      <c r="C22" s="307"/>
      <c r="D22" s="304"/>
      <c r="E22" s="304"/>
      <c r="F22" s="304"/>
      <c r="G22" s="304"/>
      <c r="H22" s="304"/>
      <c r="I22" s="304"/>
      <c r="J22" s="304"/>
      <c r="K22" s="304"/>
      <c r="L22" s="304"/>
      <c r="M22" s="305"/>
      <c r="N22" s="303"/>
      <c r="O22" s="303"/>
      <c r="P22" s="303"/>
      <c r="Q22" s="303"/>
      <c r="R22" s="303"/>
      <c r="S22" s="303"/>
      <c r="T22" s="234"/>
      <c r="U22" s="234"/>
      <c r="V22" s="234"/>
      <c r="W22" s="234"/>
      <c r="X22" s="234"/>
      <c r="Y22" s="234"/>
      <c r="Z22" s="234"/>
      <c r="AA22" s="234"/>
      <c r="AB22" s="234"/>
      <c r="AC22" s="234"/>
      <c r="AD22" s="234"/>
      <c r="AE22" s="234"/>
      <c r="AF22" s="234"/>
      <c r="AG22" s="234"/>
      <c r="AH22" s="234"/>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03"/>
      <c r="FD22" s="303"/>
      <c r="FE22" s="303"/>
      <c r="FF22" s="303"/>
      <c r="FG22" s="303"/>
      <c r="FH22" s="303"/>
      <c r="FI22" s="303"/>
      <c r="FJ22" s="303"/>
      <c r="FK22" s="303"/>
      <c r="FL22" s="303"/>
      <c r="FM22" s="303"/>
      <c r="FN22" s="303"/>
      <c r="FO22" s="303"/>
      <c r="FP22" s="303"/>
      <c r="FQ22" s="303"/>
      <c r="FR22" s="303"/>
      <c r="FS22" s="303"/>
      <c r="FT22" s="303"/>
      <c r="FU22" s="303"/>
      <c r="FV22" s="303"/>
      <c r="FW22" s="303"/>
      <c r="FX22" s="303"/>
      <c r="FY22" s="303"/>
      <c r="FZ22" s="303"/>
      <c r="GA22" s="303"/>
      <c r="GB22" s="303"/>
      <c r="GC22" s="303"/>
      <c r="GD22" s="303"/>
      <c r="GE22" s="303"/>
      <c r="GF22" s="303"/>
      <c r="GG22" s="303"/>
      <c r="GH22" s="303"/>
      <c r="GI22" s="303"/>
      <c r="GJ22" s="303"/>
      <c r="GK22" s="303"/>
      <c r="GL22" s="303"/>
      <c r="GM22" s="303"/>
      <c r="GN22" s="303"/>
      <c r="GO22" s="303"/>
      <c r="GP22" s="303"/>
      <c r="GQ22" s="303"/>
      <c r="GR22" s="303"/>
      <c r="GS22" s="303"/>
      <c r="GT22" s="303"/>
      <c r="GU22" s="303"/>
      <c r="GV22" s="303"/>
      <c r="GW22" s="303"/>
      <c r="GX22" s="303"/>
      <c r="GY22" s="303"/>
      <c r="GZ22" s="303"/>
      <c r="HA22" s="303"/>
      <c r="HB22" s="303"/>
      <c r="HC22" s="303"/>
      <c r="HD22" s="303"/>
      <c r="HE22" s="303"/>
      <c r="HF22" s="303"/>
      <c r="HG22" s="303"/>
      <c r="HH22" s="303"/>
      <c r="HI22" s="303"/>
      <c r="HJ22" s="303"/>
      <c r="HK22" s="303"/>
      <c r="HL22" s="303"/>
      <c r="HM22" s="303"/>
      <c r="HN22" s="303"/>
      <c r="HO22" s="303"/>
      <c r="HP22" s="303"/>
      <c r="HQ22" s="303"/>
      <c r="HR22" s="303"/>
      <c r="HS22" s="303"/>
      <c r="HT22" s="303"/>
      <c r="HU22" s="303"/>
      <c r="HV22" s="303"/>
      <c r="HW22" s="303"/>
      <c r="HX22" s="303"/>
      <c r="HY22" s="303"/>
      <c r="HZ22" s="303"/>
      <c r="IA22" s="303"/>
      <c r="IB22" s="303"/>
      <c r="IC22" s="303"/>
      <c r="ID22" s="303"/>
      <c r="IE22" s="303"/>
      <c r="IF22" s="303"/>
      <c r="IG22" s="303"/>
      <c r="IH22" s="303"/>
      <c r="II22" s="303"/>
      <c r="IJ22" s="303"/>
      <c r="IK22" s="303"/>
      <c r="IL22" s="303"/>
      <c r="IM22" s="303"/>
      <c r="IN22" s="303"/>
      <c r="IO22" s="303"/>
      <c r="IP22" s="303"/>
      <c r="IQ22" s="303"/>
      <c r="IR22" s="303"/>
      <c r="IS22" s="303"/>
      <c r="IT22" s="303"/>
      <c r="IU22" s="303"/>
      <c r="IV22" s="303"/>
      <c r="IW22" s="303"/>
      <c r="IX22" s="303"/>
      <c r="IY22" s="303"/>
      <c r="IZ22" s="303"/>
      <c r="JA22" s="303"/>
      <c r="JB22" s="303"/>
      <c r="JC22" s="303"/>
      <c r="JD22" s="303"/>
      <c r="JE22" s="303"/>
      <c r="JF22" s="303"/>
      <c r="JG22" s="303"/>
      <c r="JH22" s="303"/>
      <c r="JI22" s="303"/>
      <c r="JJ22" s="303"/>
      <c r="JK22" s="303"/>
      <c r="JL22" s="303"/>
      <c r="JM22" s="303"/>
      <c r="JN22" s="303"/>
      <c r="JO22" s="303"/>
      <c r="JP22" s="303"/>
      <c r="JQ22" s="303"/>
      <c r="JR22" s="303"/>
      <c r="JS22" s="303"/>
      <c r="JT22" s="303"/>
      <c r="JU22" s="303"/>
      <c r="JV22" s="303"/>
      <c r="JW22" s="303"/>
      <c r="JX22" s="303"/>
      <c r="JY22" s="303"/>
      <c r="JZ22" s="303"/>
      <c r="KA22" s="303"/>
      <c r="KB22" s="303"/>
      <c r="KC22" s="303"/>
      <c r="KD22" s="303"/>
      <c r="KE22" s="303"/>
      <c r="KF22" s="303"/>
      <c r="KG22" s="303"/>
      <c r="KH22" s="303"/>
      <c r="KI22" s="303"/>
      <c r="KJ22" s="303"/>
      <c r="KK22" s="303"/>
      <c r="KL22" s="303"/>
      <c r="KM22" s="303"/>
      <c r="KN22" s="303"/>
      <c r="KO22" s="303"/>
      <c r="KP22" s="303"/>
      <c r="KQ22" s="303"/>
      <c r="KR22" s="303"/>
      <c r="KS22" s="303"/>
      <c r="KT22" s="303"/>
      <c r="KU22" s="303"/>
      <c r="KV22" s="303"/>
      <c r="KW22" s="303"/>
      <c r="KX22" s="303"/>
      <c r="KY22" s="303"/>
      <c r="KZ22" s="303"/>
      <c r="LA22" s="303"/>
      <c r="LB22" s="303"/>
      <c r="LC22" s="303"/>
      <c r="LD22" s="303"/>
      <c r="LE22" s="303"/>
      <c r="LF22" s="303"/>
      <c r="LG22" s="303"/>
      <c r="LH22" s="303"/>
      <c r="LI22" s="303"/>
      <c r="LJ22" s="303"/>
      <c r="LK22" s="303"/>
      <c r="LL22" s="303"/>
      <c r="LM22" s="303"/>
      <c r="LN22" s="303"/>
      <c r="LO22" s="303"/>
      <c r="LP22" s="303"/>
      <c r="LQ22" s="303"/>
      <c r="LR22" s="303"/>
      <c r="LS22" s="303"/>
      <c r="LT22" s="303"/>
      <c r="LU22" s="303"/>
      <c r="LV22" s="303"/>
      <c r="LW22" s="303"/>
      <c r="LX22" s="303"/>
      <c r="LY22" s="303"/>
      <c r="LZ22" s="303"/>
      <c r="MA22" s="303"/>
      <c r="MB22" s="303"/>
      <c r="MC22" s="303"/>
      <c r="MD22" s="303"/>
      <c r="ME22" s="303"/>
      <c r="MF22" s="303"/>
      <c r="MG22" s="303"/>
      <c r="MH22" s="303"/>
      <c r="MI22" s="303"/>
      <c r="MJ22" s="303"/>
      <c r="MK22" s="303"/>
      <c r="ML22" s="303"/>
      <c r="MM22" s="303"/>
      <c r="MN22" s="303"/>
      <c r="MO22" s="303"/>
      <c r="MP22" s="303"/>
      <c r="MQ22" s="303"/>
      <c r="MR22" s="303"/>
      <c r="MS22" s="303"/>
      <c r="MT22" s="303"/>
      <c r="MU22" s="303"/>
      <c r="MV22" s="303"/>
      <c r="MW22" s="303"/>
      <c r="MX22" s="303"/>
      <c r="MY22" s="303"/>
      <c r="MZ22" s="303"/>
      <c r="NA22" s="303"/>
      <c r="NB22" s="303"/>
      <c r="NC22" s="303"/>
      <c r="ND22" s="303"/>
      <c r="NE22" s="303"/>
      <c r="NF22" s="303"/>
      <c r="NG22" s="303"/>
      <c r="NH22" s="303"/>
      <c r="NI22" s="303"/>
      <c r="NJ22" s="303"/>
      <c r="NK22" s="303"/>
      <c r="NL22" s="303"/>
      <c r="NM22" s="303"/>
      <c r="NN22" s="303"/>
      <c r="NO22" s="303"/>
      <c r="NP22" s="303"/>
      <c r="NQ22" s="303"/>
      <c r="NR22" s="303"/>
      <c r="NS22" s="303"/>
      <c r="NT22" s="303"/>
      <c r="NU22" s="303"/>
      <c r="NV22" s="303"/>
      <c r="NW22" s="303"/>
      <c r="NX22" s="303"/>
      <c r="NY22" s="303"/>
      <c r="NZ22" s="303"/>
      <c r="OA22" s="303"/>
      <c r="OB22" s="303"/>
      <c r="OC22" s="303"/>
      <c r="OD22" s="303"/>
      <c r="OE22" s="303"/>
      <c r="OF22" s="303"/>
      <c r="OG22" s="303"/>
      <c r="OH22" s="303"/>
      <c r="OI22" s="303"/>
      <c r="OJ22" s="303"/>
      <c r="OK22" s="303"/>
      <c r="OL22" s="303"/>
      <c r="OM22" s="303"/>
      <c r="ON22" s="303"/>
      <c r="OO22" s="303"/>
      <c r="OP22" s="303"/>
      <c r="OQ22" s="303"/>
      <c r="OR22" s="303"/>
      <c r="OS22" s="303"/>
      <c r="OT22" s="303"/>
      <c r="OU22" s="303"/>
      <c r="OV22" s="303"/>
      <c r="OW22" s="303"/>
      <c r="OX22" s="303"/>
      <c r="OY22" s="303"/>
      <c r="OZ22" s="303"/>
      <c r="PA22" s="303"/>
      <c r="PB22" s="303"/>
    </row>
    <row r="23" spans="1:418" s="306" customFormat="1" ht="21" customHeight="1">
      <c r="A23" s="303"/>
      <c r="B23" s="234"/>
      <c r="C23" s="308" t="s">
        <v>42</v>
      </c>
      <c r="D23" s="304"/>
      <c r="E23" s="304"/>
      <c r="F23" s="304"/>
      <c r="G23" s="304"/>
      <c r="H23" s="304"/>
      <c r="I23" s="304"/>
      <c r="J23" s="304"/>
      <c r="K23" s="309"/>
      <c r="L23" s="309"/>
      <c r="M23" s="305"/>
      <c r="N23" s="303"/>
      <c r="O23" s="303"/>
      <c r="P23" s="303"/>
      <c r="Q23" s="303"/>
      <c r="R23" s="303"/>
      <c r="S23" s="303"/>
      <c r="T23" s="234"/>
      <c r="U23" s="234"/>
      <c r="V23" s="234"/>
      <c r="W23" s="234"/>
      <c r="X23" s="234"/>
      <c r="Y23" s="234"/>
      <c r="Z23" s="234"/>
      <c r="AA23" s="234"/>
      <c r="AB23" s="234"/>
      <c r="AC23" s="234"/>
      <c r="AD23" s="234"/>
      <c r="AE23" s="234"/>
      <c r="AF23" s="234"/>
      <c r="AG23" s="234"/>
      <c r="AH23" s="234"/>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c r="FB23" s="303"/>
      <c r="FC23" s="303"/>
      <c r="FD23" s="303"/>
      <c r="FE23" s="303"/>
      <c r="FF23" s="303"/>
      <c r="FG23" s="303"/>
      <c r="FH23" s="303"/>
      <c r="FI23" s="303"/>
      <c r="FJ23" s="303"/>
      <c r="FK23" s="303"/>
      <c r="FL23" s="303"/>
      <c r="FM23" s="303"/>
      <c r="FN23" s="303"/>
      <c r="FO23" s="303"/>
      <c r="FP23" s="303"/>
      <c r="FQ23" s="303"/>
      <c r="FR23" s="303"/>
      <c r="FS23" s="303"/>
      <c r="FT23" s="303"/>
      <c r="FU23" s="303"/>
      <c r="FV23" s="303"/>
      <c r="FW23" s="303"/>
      <c r="FX23" s="303"/>
      <c r="FY23" s="303"/>
      <c r="FZ23" s="303"/>
      <c r="GA23" s="303"/>
      <c r="GB23" s="303"/>
      <c r="GC23" s="303"/>
      <c r="GD23" s="303"/>
      <c r="GE23" s="303"/>
      <c r="GF23" s="303"/>
      <c r="GG23" s="303"/>
      <c r="GH23" s="303"/>
      <c r="GI23" s="303"/>
      <c r="GJ23" s="303"/>
      <c r="GK23" s="303"/>
      <c r="GL23" s="303"/>
      <c r="GM23" s="303"/>
      <c r="GN23" s="303"/>
      <c r="GO23" s="303"/>
      <c r="GP23" s="303"/>
      <c r="GQ23" s="303"/>
      <c r="GR23" s="303"/>
      <c r="GS23" s="303"/>
      <c r="GT23" s="303"/>
      <c r="GU23" s="303"/>
      <c r="GV23" s="303"/>
      <c r="GW23" s="303"/>
      <c r="GX23" s="303"/>
      <c r="GY23" s="303"/>
      <c r="GZ23" s="303"/>
      <c r="HA23" s="303"/>
      <c r="HB23" s="303"/>
      <c r="HC23" s="303"/>
      <c r="HD23" s="303"/>
      <c r="HE23" s="303"/>
      <c r="HF23" s="303"/>
      <c r="HG23" s="303"/>
      <c r="HH23" s="303"/>
      <c r="HI23" s="303"/>
      <c r="HJ23" s="303"/>
      <c r="HK23" s="303"/>
      <c r="HL23" s="303"/>
      <c r="HM23" s="303"/>
      <c r="HN23" s="303"/>
      <c r="HO23" s="303"/>
      <c r="HP23" s="303"/>
      <c r="HQ23" s="303"/>
      <c r="HR23" s="303"/>
      <c r="HS23" s="303"/>
      <c r="HT23" s="303"/>
      <c r="HU23" s="303"/>
      <c r="HV23" s="303"/>
      <c r="HW23" s="303"/>
      <c r="HX23" s="303"/>
      <c r="HY23" s="303"/>
      <c r="HZ23" s="303"/>
      <c r="IA23" s="303"/>
      <c r="IB23" s="303"/>
      <c r="IC23" s="303"/>
      <c r="ID23" s="303"/>
      <c r="IE23" s="303"/>
      <c r="IF23" s="303"/>
      <c r="IG23" s="303"/>
      <c r="IH23" s="303"/>
      <c r="II23" s="303"/>
      <c r="IJ23" s="303"/>
      <c r="IK23" s="303"/>
      <c r="IL23" s="303"/>
      <c r="IM23" s="303"/>
      <c r="IN23" s="303"/>
      <c r="IO23" s="303"/>
      <c r="IP23" s="303"/>
      <c r="IQ23" s="303"/>
      <c r="IR23" s="303"/>
      <c r="IS23" s="303"/>
      <c r="IT23" s="303"/>
      <c r="IU23" s="303"/>
      <c r="IV23" s="303"/>
      <c r="IW23" s="303"/>
      <c r="IX23" s="303"/>
      <c r="IY23" s="303"/>
      <c r="IZ23" s="303"/>
      <c r="JA23" s="303"/>
      <c r="JB23" s="303"/>
      <c r="JC23" s="303"/>
      <c r="JD23" s="303"/>
      <c r="JE23" s="303"/>
      <c r="JF23" s="303"/>
      <c r="JG23" s="303"/>
      <c r="JH23" s="303"/>
      <c r="JI23" s="303"/>
      <c r="JJ23" s="303"/>
      <c r="JK23" s="303"/>
      <c r="JL23" s="303"/>
      <c r="JM23" s="303"/>
      <c r="JN23" s="303"/>
      <c r="JO23" s="303"/>
      <c r="JP23" s="303"/>
      <c r="JQ23" s="303"/>
      <c r="JR23" s="303"/>
      <c r="JS23" s="303"/>
      <c r="JT23" s="303"/>
      <c r="JU23" s="303"/>
      <c r="JV23" s="303"/>
      <c r="JW23" s="303"/>
      <c r="JX23" s="303"/>
      <c r="JY23" s="303"/>
      <c r="JZ23" s="303"/>
      <c r="KA23" s="303"/>
      <c r="KB23" s="303"/>
      <c r="KC23" s="303"/>
      <c r="KD23" s="303"/>
      <c r="KE23" s="303"/>
      <c r="KF23" s="303"/>
      <c r="KG23" s="303"/>
      <c r="KH23" s="303"/>
      <c r="KI23" s="303"/>
      <c r="KJ23" s="303"/>
      <c r="KK23" s="303"/>
      <c r="KL23" s="303"/>
      <c r="KM23" s="303"/>
      <c r="KN23" s="303"/>
      <c r="KO23" s="303"/>
      <c r="KP23" s="303"/>
      <c r="KQ23" s="303"/>
      <c r="KR23" s="303"/>
      <c r="KS23" s="303"/>
      <c r="KT23" s="303"/>
      <c r="KU23" s="303"/>
      <c r="KV23" s="303"/>
      <c r="KW23" s="303"/>
      <c r="KX23" s="303"/>
      <c r="KY23" s="303"/>
      <c r="KZ23" s="303"/>
      <c r="LA23" s="303"/>
      <c r="LB23" s="303"/>
      <c r="LC23" s="303"/>
      <c r="LD23" s="303"/>
      <c r="LE23" s="303"/>
      <c r="LF23" s="303"/>
      <c r="LG23" s="303"/>
      <c r="LH23" s="303"/>
      <c r="LI23" s="303"/>
      <c r="LJ23" s="303"/>
      <c r="LK23" s="303"/>
      <c r="LL23" s="303"/>
      <c r="LM23" s="303"/>
      <c r="LN23" s="303"/>
      <c r="LO23" s="303"/>
      <c r="LP23" s="303"/>
      <c r="LQ23" s="303"/>
      <c r="LR23" s="303"/>
      <c r="LS23" s="303"/>
      <c r="LT23" s="303"/>
      <c r="LU23" s="303"/>
      <c r="LV23" s="303"/>
      <c r="LW23" s="303"/>
      <c r="LX23" s="303"/>
      <c r="LY23" s="303"/>
      <c r="LZ23" s="303"/>
      <c r="MA23" s="303"/>
      <c r="MB23" s="303"/>
      <c r="MC23" s="303"/>
      <c r="MD23" s="303"/>
      <c r="ME23" s="303"/>
      <c r="MF23" s="303"/>
      <c r="MG23" s="303"/>
      <c r="MH23" s="303"/>
      <c r="MI23" s="303"/>
      <c r="MJ23" s="303"/>
      <c r="MK23" s="303"/>
      <c r="ML23" s="303"/>
      <c r="MM23" s="303"/>
      <c r="MN23" s="303"/>
      <c r="MO23" s="303"/>
      <c r="MP23" s="303"/>
      <c r="MQ23" s="303"/>
      <c r="MR23" s="303"/>
      <c r="MS23" s="303"/>
      <c r="MT23" s="303"/>
      <c r="MU23" s="303"/>
      <c r="MV23" s="303"/>
      <c r="MW23" s="303"/>
      <c r="MX23" s="303"/>
      <c r="MY23" s="303"/>
      <c r="MZ23" s="303"/>
      <c r="NA23" s="303"/>
      <c r="NB23" s="303"/>
      <c r="NC23" s="303"/>
      <c r="ND23" s="303"/>
      <c r="NE23" s="303"/>
      <c r="NF23" s="303"/>
      <c r="NG23" s="303"/>
      <c r="NH23" s="303"/>
      <c r="NI23" s="303"/>
      <c r="NJ23" s="303"/>
      <c r="NK23" s="303"/>
      <c r="NL23" s="303"/>
      <c r="NM23" s="303"/>
      <c r="NN23" s="303"/>
      <c r="NO23" s="303"/>
      <c r="NP23" s="303"/>
      <c r="NQ23" s="303"/>
      <c r="NR23" s="303"/>
      <c r="NS23" s="303"/>
      <c r="NT23" s="303"/>
      <c r="NU23" s="303"/>
      <c r="NV23" s="303"/>
      <c r="NW23" s="303"/>
      <c r="NX23" s="303"/>
      <c r="NY23" s="303"/>
      <c r="NZ23" s="303"/>
      <c r="OA23" s="303"/>
      <c r="OB23" s="303"/>
      <c r="OC23" s="303"/>
      <c r="OD23" s="303"/>
      <c r="OE23" s="303"/>
      <c r="OF23" s="303"/>
      <c r="OG23" s="303"/>
      <c r="OH23" s="303"/>
      <c r="OI23" s="303"/>
      <c r="OJ23" s="303"/>
      <c r="OK23" s="303"/>
      <c r="OL23" s="303"/>
      <c r="OM23" s="303"/>
      <c r="ON23" s="303"/>
      <c r="OO23" s="303"/>
      <c r="OP23" s="303"/>
      <c r="OQ23" s="303"/>
      <c r="OR23" s="303"/>
      <c r="OS23" s="303"/>
      <c r="OT23" s="303"/>
      <c r="OU23" s="303"/>
      <c r="OV23" s="303"/>
      <c r="OW23" s="303"/>
      <c r="OX23" s="303"/>
      <c r="OY23" s="303"/>
      <c r="OZ23" s="303"/>
      <c r="PA23" s="303"/>
      <c r="PB23" s="303"/>
    </row>
    <row r="24" spans="1:418" s="306" customFormat="1" ht="57" customHeight="1">
      <c r="A24" s="310"/>
      <c r="B24" s="303"/>
      <c r="C24" s="311" t="s">
        <v>156</v>
      </c>
      <c r="D24" s="311"/>
      <c r="E24" s="311"/>
      <c r="F24" s="311"/>
      <c r="G24" s="311"/>
      <c r="H24" s="311"/>
      <c r="I24" s="311"/>
      <c r="J24" s="311"/>
      <c r="K24" s="312"/>
      <c r="L24" s="312"/>
      <c r="M24" s="313"/>
      <c r="N24" s="310"/>
      <c r="O24" s="310"/>
      <c r="P24" s="303"/>
      <c r="Q24" s="303"/>
      <c r="R24" s="303"/>
      <c r="S24" s="303"/>
      <c r="T24" s="234"/>
      <c r="U24" s="234"/>
      <c r="V24" s="234"/>
      <c r="W24" s="234"/>
      <c r="X24" s="234"/>
      <c r="Y24" s="234"/>
      <c r="Z24" s="234"/>
      <c r="AA24" s="234"/>
      <c r="AB24" s="234"/>
      <c r="AC24" s="234"/>
      <c r="AD24" s="234"/>
      <c r="AE24" s="234"/>
      <c r="AF24" s="234"/>
      <c r="AG24" s="234"/>
      <c r="AH24" s="234"/>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c r="FB24" s="303"/>
      <c r="FC24" s="303"/>
      <c r="FD24" s="303"/>
      <c r="FE24" s="303"/>
      <c r="FF24" s="303"/>
      <c r="FG24" s="303"/>
      <c r="FH24" s="303"/>
      <c r="FI24" s="303"/>
      <c r="FJ24" s="303"/>
      <c r="FK24" s="303"/>
      <c r="FL24" s="303"/>
      <c r="FM24" s="303"/>
      <c r="FN24" s="303"/>
      <c r="FO24" s="303"/>
      <c r="FP24" s="303"/>
      <c r="FQ24" s="303"/>
      <c r="FR24" s="303"/>
      <c r="FS24" s="303"/>
      <c r="FT24" s="303"/>
      <c r="FU24" s="303"/>
      <c r="FV24" s="303"/>
      <c r="FW24" s="303"/>
      <c r="FX24" s="303"/>
      <c r="FY24" s="303"/>
      <c r="FZ24" s="303"/>
      <c r="GA24" s="303"/>
      <c r="GB24" s="303"/>
      <c r="GC24" s="303"/>
      <c r="GD24" s="303"/>
      <c r="GE24" s="303"/>
      <c r="GF24" s="303"/>
      <c r="GG24" s="303"/>
      <c r="GH24" s="303"/>
      <c r="GI24" s="303"/>
      <c r="GJ24" s="303"/>
      <c r="GK24" s="303"/>
      <c r="GL24" s="303"/>
      <c r="GM24" s="303"/>
      <c r="GN24" s="303"/>
      <c r="GO24" s="303"/>
      <c r="GP24" s="303"/>
      <c r="GQ24" s="303"/>
      <c r="GR24" s="303"/>
      <c r="GS24" s="303"/>
      <c r="GT24" s="303"/>
      <c r="GU24" s="303"/>
      <c r="GV24" s="303"/>
      <c r="GW24" s="303"/>
      <c r="GX24" s="303"/>
      <c r="GY24" s="303"/>
      <c r="GZ24" s="303"/>
      <c r="HA24" s="303"/>
      <c r="HB24" s="303"/>
      <c r="HC24" s="303"/>
      <c r="HD24" s="303"/>
      <c r="HE24" s="303"/>
      <c r="HF24" s="303"/>
      <c r="HG24" s="303"/>
      <c r="HH24" s="303"/>
      <c r="HI24" s="303"/>
      <c r="HJ24" s="303"/>
      <c r="HK24" s="303"/>
      <c r="HL24" s="303"/>
      <c r="HM24" s="303"/>
      <c r="HN24" s="303"/>
      <c r="HO24" s="303"/>
      <c r="HP24" s="303"/>
      <c r="HQ24" s="303"/>
      <c r="HR24" s="303"/>
      <c r="HS24" s="303"/>
      <c r="HT24" s="303"/>
      <c r="HU24" s="303"/>
      <c r="HV24" s="303"/>
      <c r="HW24" s="303"/>
      <c r="HX24" s="303"/>
      <c r="HY24" s="303"/>
      <c r="HZ24" s="303"/>
      <c r="IA24" s="303"/>
      <c r="IB24" s="303"/>
      <c r="IC24" s="303"/>
      <c r="ID24" s="303"/>
      <c r="IE24" s="303"/>
      <c r="IF24" s="303"/>
      <c r="IG24" s="303"/>
      <c r="IH24" s="303"/>
      <c r="II24" s="303"/>
      <c r="IJ24" s="303"/>
      <c r="IK24" s="303"/>
      <c r="IL24" s="303"/>
      <c r="IM24" s="303"/>
      <c r="IN24" s="303"/>
      <c r="IO24" s="303"/>
      <c r="IP24" s="303"/>
      <c r="IQ24" s="303"/>
      <c r="IR24" s="303"/>
      <c r="IS24" s="303"/>
      <c r="IT24" s="303"/>
      <c r="IU24" s="303"/>
      <c r="IV24" s="303"/>
      <c r="IW24" s="303"/>
      <c r="IX24" s="303"/>
      <c r="IY24" s="303"/>
      <c r="IZ24" s="303"/>
      <c r="JA24" s="303"/>
      <c r="JB24" s="303"/>
      <c r="JC24" s="303"/>
      <c r="JD24" s="303"/>
      <c r="JE24" s="303"/>
      <c r="JF24" s="303"/>
      <c r="JG24" s="303"/>
      <c r="JH24" s="303"/>
      <c r="JI24" s="303"/>
      <c r="JJ24" s="303"/>
      <c r="JK24" s="303"/>
      <c r="JL24" s="303"/>
      <c r="JM24" s="303"/>
      <c r="JN24" s="303"/>
      <c r="JO24" s="303"/>
      <c r="JP24" s="303"/>
      <c r="JQ24" s="303"/>
      <c r="JR24" s="303"/>
      <c r="JS24" s="303"/>
      <c r="JT24" s="303"/>
      <c r="JU24" s="303"/>
      <c r="JV24" s="303"/>
      <c r="JW24" s="303"/>
      <c r="JX24" s="303"/>
      <c r="JY24" s="303"/>
      <c r="JZ24" s="303"/>
      <c r="KA24" s="303"/>
      <c r="KB24" s="303"/>
      <c r="KC24" s="303"/>
      <c r="KD24" s="303"/>
      <c r="KE24" s="303"/>
      <c r="KF24" s="303"/>
      <c r="KG24" s="303"/>
      <c r="KH24" s="303"/>
      <c r="KI24" s="303"/>
      <c r="KJ24" s="303"/>
      <c r="KK24" s="303"/>
      <c r="KL24" s="303"/>
      <c r="KM24" s="303"/>
      <c r="KN24" s="303"/>
      <c r="KO24" s="303"/>
      <c r="KP24" s="303"/>
      <c r="KQ24" s="303"/>
      <c r="KR24" s="303"/>
      <c r="KS24" s="303"/>
      <c r="KT24" s="303"/>
      <c r="KU24" s="303"/>
      <c r="KV24" s="303"/>
      <c r="KW24" s="303"/>
      <c r="KX24" s="303"/>
      <c r="KY24" s="303"/>
      <c r="KZ24" s="303"/>
      <c r="LA24" s="303"/>
      <c r="LB24" s="303"/>
      <c r="LC24" s="303"/>
      <c r="LD24" s="303"/>
      <c r="LE24" s="303"/>
      <c r="LF24" s="303"/>
      <c r="LG24" s="303"/>
      <c r="LH24" s="303"/>
      <c r="LI24" s="303"/>
      <c r="LJ24" s="303"/>
      <c r="LK24" s="303"/>
      <c r="LL24" s="303"/>
      <c r="LM24" s="303"/>
      <c r="LN24" s="303"/>
      <c r="LO24" s="303"/>
      <c r="LP24" s="303"/>
      <c r="LQ24" s="303"/>
      <c r="LR24" s="303"/>
      <c r="LS24" s="303"/>
      <c r="LT24" s="303"/>
      <c r="LU24" s="303"/>
      <c r="LV24" s="303"/>
      <c r="LW24" s="303"/>
      <c r="LX24" s="303"/>
      <c r="LY24" s="303"/>
      <c r="LZ24" s="303"/>
      <c r="MA24" s="303"/>
      <c r="MB24" s="303"/>
      <c r="MC24" s="303"/>
      <c r="MD24" s="303"/>
      <c r="ME24" s="303"/>
      <c r="MF24" s="303"/>
      <c r="MG24" s="303"/>
      <c r="MH24" s="303"/>
      <c r="MI24" s="303"/>
      <c r="MJ24" s="303"/>
      <c r="MK24" s="303"/>
      <c r="ML24" s="303"/>
      <c r="MM24" s="303"/>
      <c r="MN24" s="303"/>
      <c r="MO24" s="303"/>
      <c r="MP24" s="303"/>
      <c r="MQ24" s="303"/>
      <c r="MR24" s="303"/>
      <c r="MS24" s="303"/>
      <c r="MT24" s="303"/>
      <c r="MU24" s="303"/>
      <c r="MV24" s="303"/>
      <c r="MW24" s="303"/>
      <c r="MX24" s="303"/>
      <c r="MY24" s="303"/>
      <c r="MZ24" s="303"/>
      <c r="NA24" s="303"/>
      <c r="NB24" s="303"/>
      <c r="NC24" s="303"/>
      <c r="ND24" s="303"/>
      <c r="NE24" s="303"/>
      <c r="NF24" s="303"/>
      <c r="NG24" s="303"/>
      <c r="NH24" s="303"/>
      <c r="NI24" s="303"/>
      <c r="NJ24" s="303"/>
      <c r="NK24" s="303"/>
      <c r="NL24" s="303"/>
      <c r="NM24" s="303"/>
      <c r="NN24" s="303"/>
      <c r="NO24" s="303"/>
      <c r="NP24" s="303"/>
      <c r="NQ24" s="303"/>
      <c r="NR24" s="303"/>
      <c r="NS24" s="303"/>
      <c r="NT24" s="303"/>
      <c r="NU24" s="303"/>
      <c r="NV24" s="303"/>
      <c r="NW24" s="303"/>
      <c r="NX24" s="303"/>
      <c r="NY24" s="303"/>
      <c r="NZ24" s="303"/>
      <c r="OA24" s="303"/>
      <c r="OB24" s="303"/>
      <c r="OC24" s="303"/>
      <c r="OD24" s="303"/>
      <c r="OE24" s="303"/>
      <c r="OF24" s="303"/>
      <c r="OG24" s="303"/>
      <c r="OH24" s="303"/>
      <c r="OI24" s="303"/>
      <c r="OJ24" s="303"/>
      <c r="OK24" s="303"/>
      <c r="OL24" s="303"/>
      <c r="OM24" s="303"/>
      <c r="ON24" s="303"/>
      <c r="OO24" s="303"/>
      <c r="OP24" s="303"/>
      <c r="OQ24" s="303"/>
      <c r="OR24" s="303"/>
      <c r="OS24" s="303"/>
      <c r="OT24" s="303"/>
      <c r="OU24" s="303"/>
      <c r="OV24" s="303"/>
      <c r="OW24" s="303"/>
      <c r="OX24" s="303"/>
      <c r="OY24" s="303"/>
      <c r="OZ24" s="303"/>
      <c r="PA24" s="303"/>
      <c r="PB24" s="303"/>
    </row>
    <row r="25" spans="1:418" s="306" customFormat="1" ht="36" customHeight="1">
      <c r="A25" s="310"/>
      <c r="B25" s="303"/>
      <c r="C25" s="314" t="s">
        <v>43</v>
      </c>
      <c r="D25" s="315"/>
      <c r="E25" s="315"/>
      <c r="F25" s="315"/>
      <c r="G25" s="315"/>
      <c r="H25" s="315"/>
      <c r="I25" s="315"/>
      <c r="J25" s="315"/>
      <c r="K25" s="312"/>
      <c r="L25" s="312"/>
      <c r="M25" s="313"/>
      <c r="N25" s="310"/>
      <c r="O25" s="310"/>
      <c r="P25" s="303"/>
      <c r="Q25" s="303"/>
      <c r="R25" s="303"/>
      <c r="S25" s="303"/>
      <c r="T25" s="310"/>
      <c r="U25" s="310"/>
      <c r="V25" s="303"/>
      <c r="W25" s="303"/>
      <c r="X25" s="316"/>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303"/>
      <c r="EZ25" s="303"/>
      <c r="FA25" s="303"/>
      <c r="FB25" s="303"/>
      <c r="FC25" s="303"/>
      <c r="FD25" s="303"/>
      <c r="FE25" s="303"/>
      <c r="FF25" s="303"/>
      <c r="FG25" s="303"/>
      <c r="FH25" s="303"/>
      <c r="FI25" s="303"/>
      <c r="FJ25" s="303"/>
      <c r="FK25" s="303"/>
      <c r="FL25" s="303"/>
      <c r="FM25" s="303"/>
      <c r="FN25" s="303"/>
      <c r="FO25" s="303"/>
      <c r="FP25" s="303"/>
      <c r="FQ25" s="303"/>
      <c r="FR25" s="303"/>
      <c r="FS25" s="303"/>
      <c r="FT25" s="303"/>
      <c r="FU25" s="303"/>
      <c r="FV25" s="303"/>
      <c r="FW25" s="303"/>
      <c r="FX25" s="303"/>
      <c r="FY25" s="303"/>
      <c r="FZ25" s="303"/>
      <c r="GA25" s="303"/>
      <c r="GB25" s="303"/>
      <c r="GC25" s="303"/>
      <c r="GD25" s="303"/>
      <c r="GE25" s="303"/>
      <c r="GF25" s="303"/>
      <c r="GG25" s="303"/>
      <c r="GH25" s="303"/>
      <c r="GI25" s="303"/>
      <c r="GJ25" s="303"/>
      <c r="GK25" s="303"/>
      <c r="GL25" s="303"/>
      <c r="GM25" s="303"/>
      <c r="GN25" s="303"/>
      <c r="GO25" s="303"/>
      <c r="GP25" s="303"/>
      <c r="GQ25" s="303"/>
      <c r="GR25" s="303"/>
      <c r="GS25" s="303"/>
      <c r="GT25" s="303"/>
      <c r="GU25" s="303"/>
      <c r="GV25" s="303"/>
      <c r="GW25" s="303"/>
      <c r="GX25" s="303"/>
      <c r="GY25" s="303"/>
      <c r="GZ25" s="303"/>
      <c r="HA25" s="303"/>
      <c r="HB25" s="303"/>
      <c r="HC25" s="303"/>
      <c r="HD25" s="303"/>
      <c r="HE25" s="303"/>
      <c r="HF25" s="303"/>
      <c r="HG25" s="303"/>
      <c r="HH25" s="303"/>
      <c r="HI25" s="303"/>
      <c r="HJ25" s="303"/>
      <c r="HK25" s="303"/>
      <c r="HL25" s="303"/>
      <c r="HM25" s="303"/>
      <c r="HN25" s="303"/>
      <c r="HO25" s="303"/>
      <c r="HP25" s="303"/>
      <c r="HQ25" s="303"/>
      <c r="HR25" s="303"/>
      <c r="HS25" s="303"/>
      <c r="HT25" s="303"/>
      <c r="HU25" s="303"/>
      <c r="HV25" s="303"/>
      <c r="HW25" s="303"/>
      <c r="HX25" s="303"/>
      <c r="HY25" s="303"/>
      <c r="HZ25" s="303"/>
      <c r="IA25" s="303"/>
      <c r="IB25" s="303"/>
      <c r="IC25" s="303"/>
      <c r="ID25" s="303"/>
      <c r="IE25" s="303"/>
      <c r="IF25" s="303"/>
      <c r="IG25" s="303"/>
      <c r="IH25" s="303"/>
      <c r="II25" s="303"/>
      <c r="IJ25" s="303"/>
      <c r="IK25" s="303"/>
      <c r="IL25" s="303"/>
      <c r="IM25" s="303"/>
      <c r="IN25" s="303"/>
      <c r="IO25" s="303"/>
      <c r="IP25" s="303"/>
      <c r="IQ25" s="303"/>
      <c r="IR25" s="303"/>
      <c r="IS25" s="303"/>
      <c r="IT25" s="303"/>
      <c r="IU25" s="303"/>
      <c r="IV25" s="303"/>
      <c r="IW25" s="303"/>
      <c r="IX25" s="303"/>
      <c r="IY25" s="303"/>
      <c r="IZ25" s="303"/>
      <c r="JA25" s="303"/>
      <c r="JB25" s="303"/>
      <c r="JC25" s="303"/>
      <c r="JD25" s="303"/>
      <c r="JE25" s="303"/>
      <c r="JF25" s="303"/>
      <c r="JG25" s="303"/>
      <c r="JH25" s="303"/>
      <c r="JI25" s="303"/>
      <c r="JJ25" s="303"/>
      <c r="JK25" s="303"/>
      <c r="JL25" s="303"/>
      <c r="JM25" s="303"/>
      <c r="JN25" s="303"/>
      <c r="JO25" s="303"/>
      <c r="JP25" s="303"/>
      <c r="JQ25" s="303"/>
      <c r="JR25" s="303"/>
      <c r="JS25" s="303"/>
      <c r="JT25" s="303"/>
      <c r="JU25" s="303"/>
      <c r="JV25" s="303"/>
      <c r="JW25" s="303"/>
      <c r="JX25" s="303"/>
      <c r="JY25" s="303"/>
      <c r="JZ25" s="303"/>
      <c r="KA25" s="303"/>
      <c r="KB25" s="303"/>
      <c r="KC25" s="303"/>
      <c r="KD25" s="303"/>
      <c r="KE25" s="303"/>
      <c r="KF25" s="303"/>
      <c r="KG25" s="303"/>
      <c r="KH25" s="303"/>
      <c r="KI25" s="303"/>
      <c r="KJ25" s="303"/>
      <c r="KK25" s="303"/>
      <c r="KL25" s="303"/>
      <c r="KM25" s="303"/>
      <c r="KN25" s="303"/>
      <c r="KO25" s="303"/>
      <c r="KP25" s="303"/>
      <c r="KQ25" s="303"/>
      <c r="KR25" s="303"/>
      <c r="KS25" s="303"/>
      <c r="KT25" s="303"/>
      <c r="KU25" s="303"/>
      <c r="KV25" s="303"/>
      <c r="KW25" s="303"/>
      <c r="KX25" s="303"/>
      <c r="KY25" s="303"/>
      <c r="KZ25" s="303"/>
      <c r="LA25" s="303"/>
      <c r="LB25" s="303"/>
      <c r="LC25" s="303"/>
      <c r="LD25" s="303"/>
      <c r="LE25" s="303"/>
      <c r="LF25" s="303"/>
      <c r="LG25" s="303"/>
      <c r="LH25" s="303"/>
      <c r="LI25" s="303"/>
      <c r="LJ25" s="303"/>
      <c r="LK25" s="303"/>
      <c r="LL25" s="303"/>
      <c r="LM25" s="303"/>
      <c r="LN25" s="303"/>
      <c r="LO25" s="303"/>
      <c r="LP25" s="303"/>
      <c r="LQ25" s="303"/>
      <c r="LR25" s="303"/>
      <c r="LS25" s="303"/>
      <c r="LT25" s="303"/>
      <c r="LU25" s="303"/>
      <c r="LV25" s="303"/>
      <c r="LW25" s="303"/>
      <c r="LX25" s="303"/>
      <c r="LY25" s="303"/>
      <c r="LZ25" s="303"/>
      <c r="MA25" s="303"/>
      <c r="MB25" s="303"/>
      <c r="MC25" s="303"/>
      <c r="MD25" s="303"/>
      <c r="ME25" s="303"/>
      <c r="MF25" s="303"/>
      <c r="MG25" s="303"/>
      <c r="MH25" s="303"/>
      <c r="MI25" s="303"/>
      <c r="MJ25" s="303"/>
      <c r="MK25" s="303"/>
      <c r="ML25" s="303"/>
      <c r="MM25" s="303"/>
      <c r="MN25" s="303"/>
      <c r="MO25" s="303"/>
      <c r="MP25" s="303"/>
      <c r="MQ25" s="303"/>
      <c r="MR25" s="303"/>
      <c r="MS25" s="303"/>
      <c r="MT25" s="303"/>
      <c r="MU25" s="303"/>
      <c r="MV25" s="303"/>
      <c r="MW25" s="303"/>
      <c r="MX25" s="303"/>
      <c r="MY25" s="303"/>
      <c r="MZ25" s="303"/>
      <c r="NA25" s="303"/>
      <c r="NB25" s="303"/>
      <c r="NC25" s="303"/>
      <c r="ND25" s="303"/>
      <c r="NE25" s="303"/>
      <c r="NF25" s="303"/>
      <c r="NG25" s="303"/>
      <c r="NH25" s="303"/>
      <c r="NI25" s="303"/>
      <c r="NJ25" s="303"/>
      <c r="NK25" s="303"/>
      <c r="NL25" s="303"/>
      <c r="NM25" s="303"/>
      <c r="NN25" s="303"/>
      <c r="NO25" s="303"/>
      <c r="NP25" s="303"/>
      <c r="NQ25" s="303"/>
      <c r="NR25" s="303"/>
      <c r="NS25" s="303"/>
      <c r="NT25" s="303"/>
      <c r="NU25" s="303"/>
      <c r="NV25" s="303"/>
      <c r="NW25" s="303"/>
      <c r="NX25" s="303"/>
      <c r="NY25" s="303"/>
      <c r="NZ25" s="303"/>
      <c r="OA25" s="303"/>
      <c r="OB25" s="303"/>
      <c r="OC25" s="303"/>
      <c r="OD25" s="303"/>
      <c r="OE25" s="303"/>
      <c r="OF25" s="303"/>
      <c r="OG25" s="303"/>
      <c r="OH25" s="303"/>
      <c r="OI25" s="303"/>
      <c r="OJ25" s="303"/>
      <c r="OK25" s="303"/>
      <c r="OL25" s="303"/>
      <c r="OM25" s="303"/>
      <c r="ON25" s="303"/>
      <c r="OO25" s="303"/>
      <c r="OP25" s="303"/>
      <c r="OQ25" s="303"/>
      <c r="OR25" s="303"/>
      <c r="OS25" s="303"/>
      <c r="OT25" s="303"/>
      <c r="OU25" s="303"/>
      <c r="OV25" s="303"/>
      <c r="OW25" s="303"/>
      <c r="OX25" s="303"/>
      <c r="OY25" s="303"/>
      <c r="OZ25" s="303"/>
      <c r="PA25" s="303"/>
      <c r="PB25" s="303"/>
    </row>
    <row r="26" spans="1:418" s="317" customFormat="1" ht="47.5" customHeight="1">
      <c r="A26" s="310"/>
      <c r="B26" s="310"/>
      <c r="C26" s="314" t="s">
        <v>44</v>
      </c>
      <c r="D26" s="315"/>
      <c r="E26" s="315"/>
      <c r="F26" s="315"/>
      <c r="G26" s="315"/>
      <c r="H26" s="315"/>
      <c r="I26" s="315"/>
      <c r="J26" s="315"/>
      <c r="K26" s="312"/>
      <c r="L26" s="312"/>
      <c r="M26" s="313"/>
      <c r="N26" s="310"/>
      <c r="O26" s="310"/>
      <c r="P26" s="310"/>
      <c r="Q26" s="310"/>
      <c r="R26" s="310"/>
      <c r="S26" s="310"/>
      <c r="T26" s="310"/>
      <c r="U26" s="310"/>
      <c r="V26" s="310"/>
      <c r="W26" s="310"/>
      <c r="X26" s="316"/>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c r="DP26" s="310"/>
      <c r="DQ26" s="310"/>
      <c r="DR26" s="310"/>
      <c r="DS26" s="310"/>
      <c r="DT26" s="310"/>
      <c r="DU26" s="310"/>
      <c r="DV26" s="310"/>
      <c r="DW26" s="310"/>
      <c r="DX26" s="310"/>
      <c r="DY26" s="310"/>
      <c r="DZ26" s="310"/>
      <c r="EA26" s="310"/>
      <c r="EB26" s="310"/>
      <c r="EC26" s="310"/>
      <c r="ED26" s="310"/>
      <c r="EE26" s="310"/>
      <c r="EF26" s="310"/>
      <c r="EG26" s="310"/>
      <c r="EH26" s="310"/>
      <c r="EI26" s="310"/>
      <c r="EJ26" s="310"/>
      <c r="EK26" s="310"/>
      <c r="EL26" s="310"/>
      <c r="EM26" s="310"/>
      <c r="EN26" s="310"/>
      <c r="EO26" s="310"/>
      <c r="EP26" s="310"/>
      <c r="EQ26" s="310"/>
      <c r="ER26" s="310"/>
      <c r="ES26" s="310"/>
      <c r="ET26" s="310"/>
      <c r="EU26" s="310"/>
      <c r="EV26" s="310"/>
      <c r="EW26" s="310"/>
      <c r="EX26" s="310"/>
      <c r="EY26" s="310"/>
      <c r="EZ26" s="310"/>
      <c r="FA26" s="310"/>
      <c r="FB26" s="310"/>
      <c r="FC26" s="310"/>
      <c r="FD26" s="310"/>
      <c r="FE26" s="310"/>
      <c r="FF26" s="310"/>
      <c r="FG26" s="310"/>
      <c r="FH26" s="310"/>
      <c r="FI26" s="310"/>
      <c r="FJ26" s="310"/>
      <c r="FK26" s="310"/>
      <c r="FL26" s="310"/>
      <c r="FM26" s="310"/>
      <c r="FN26" s="310"/>
      <c r="FO26" s="310"/>
      <c r="FP26" s="310"/>
      <c r="FQ26" s="310"/>
      <c r="FR26" s="310"/>
      <c r="FS26" s="310"/>
      <c r="FT26" s="310"/>
      <c r="FU26" s="310"/>
      <c r="FV26" s="310"/>
      <c r="FW26" s="310"/>
      <c r="FX26" s="310"/>
      <c r="FY26" s="310"/>
      <c r="FZ26" s="310"/>
      <c r="GA26" s="310"/>
      <c r="GB26" s="310"/>
      <c r="GC26" s="310"/>
      <c r="GD26" s="310"/>
      <c r="GE26" s="310"/>
      <c r="GF26" s="310"/>
      <c r="GG26" s="310"/>
      <c r="GH26" s="310"/>
      <c r="GI26" s="310"/>
      <c r="GJ26" s="310"/>
      <c r="GK26" s="310"/>
      <c r="GL26" s="310"/>
      <c r="GM26" s="310"/>
      <c r="GN26" s="310"/>
      <c r="GO26" s="310"/>
      <c r="GP26" s="310"/>
      <c r="GQ26" s="310"/>
      <c r="GR26" s="310"/>
      <c r="GS26" s="310"/>
      <c r="GT26" s="310"/>
      <c r="GU26" s="310"/>
      <c r="GV26" s="310"/>
      <c r="GW26" s="310"/>
      <c r="GX26" s="310"/>
      <c r="GY26" s="310"/>
      <c r="GZ26" s="310"/>
      <c r="HA26" s="310"/>
      <c r="HB26" s="310"/>
      <c r="HC26" s="310"/>
      <c r="HD26" s="310"/>
      <c r="HE26" s="310"/>
      <c r="HF26" s="310"/>
      <c r="HG26" s="310"/>
      <c r="HH26" s="310"/>
      <c r="HI26" s="310"/>
      <c r="HJ26" s="310"/>
      <c r="HK26" s="310"/>
      <c r="HL26" s="310"/>
      <c r="HM26" s="310"/>
      <c r="HN26" s="310"/>
      <c r="HO26" s="310"/>
      <c r="HP26" s="310"/>
      <c r="HQ26" s="310"/>
      <c r="HR26" s="310"/>
      <c r="HS26" s="310"/>
      <c r="HT26" s="310"/>
      <c r="HU26" s="310"/>
      <c r="HV26" s="310"/>
      <c r="HW26" s="310"/>
      <c r="HX26" s="310"/>
      <c r="HY26" s="310"/>
      <c r="HZ26" s="310"/>
      <c r="IA26" s="310"/>
      <c r="IB26" s="310"/>
      <c r="IC26" s="310"/>
      <c r="ID26" s="310"/>
      <c r="IE26" s="310"/>
      <c r="IF26" s="310"/>
      <c r="IG26" s="310"/>
      <c r="IH26" s="310"/>
      <c r="II26" s="310"/>
      <c r="IJ26" s="310"/>
      <c r="IK26" s="310"/>
      <c r="IL26" s="310"/>
      <c r="IM26" s="310"/>
      <c r="IN26" s="310"/>
      <c r="IO26" s="310"/>
      <c r="IP26" s="310"/>
      <c r="IQ26" s="310"/>
      <c r="IR26" s="310"/>
      <c r="IS26" s="310"/>
      <c r="IT26" s="310"/>
      <c r="IU26" s="310"/>
      <c r="IV26" s="310"/>
      <c r="IW26" s="310"/>
      <c r="IX26" s="310"/>
      <c r="IY26" s="310"/>
      <c r="IZ26" s="310"/>
      <c r="JA26" s="310"/>
      <c r="JB26" s="310"/>
      <c r="JC26" s="310"/>
      <c r="JD26" s="310"/>
      <c r="JE26" s="310"/>
      <c r="JF26" s="310"/>
      <c r="JG26" s="310"/>
      <c r="JH26" s="310"/>
      <c r="JI26" s="310"/>
      <c r="JJ26" s="310"/>
      <c r="JK26" s="310"/>
      <c r="JL26" s="310"/>
      <c r="JM26" s="310"/>
      <c r="JN26" s="310"/>
      <c r="JO26" s="310"/>
      <c r="JP26" s="310"/>
      <c r="JQ26" s="310"/>
      <c r="JR26" s="310"/>
      <c r="JS26" s="310"/>
      <c r="JT26" s="310"/>
      <c r="JU26" s="310"/>
      <c r="JV26" s="310"/>
      <c r="JW26" s="310"/>
      <c r="JX26" s="310"/>
      <c r="JY26" s="310"/>
      <c r="JZ26" s="310"/>
      <c r="KA26" s="310"/>
      <c r="KB26" s="310"/>
      <c r="KC26" s="310"/>
      <c r="KD26" s="310"/>
      <c r="KE26" s="310"/>
      <c r="KF26" s="310"/>
      <c r="KG26" s="310"/>
      <c r="KH26" s="310"/>
      <c r="KI26" s="310"/>
      <c r="KJ26" s="310"/>
      <c r="KK26" s="310"/>
      <c r="KL26" s="310"/>
      <c r="KM26" s="310"/>
      <c r="KN26" s="310"/>
      <c r="KO26" s="310"/>
      <c r="KP26" s="310"/>
      <c r="KQ26" s="310"/>
      <c r="KR26" s="310"/>
      <c r="KS26" s="310"/>
      <c r="KT26" s="310"/>
      <c r="KU26" s="310"/>
      <c r="KV26" s="310"/>
      <c r="KW26" s="310"/>
      <c r="KX26" s="310"/>
      <c r="KY26" s="310"/>
      <c r="KZ26" s="310"/>
      <c r="LA26" s="310"/>
      <c r="LB26" s="310"/>
      <c r="LC26" s="310"/>
      <c r="LD26" s="310"/>
      <c r="LE26" s="310"/>
      <c r="LF26" s="310"/>
      <c r="LG26" s="310"/>
      <c r="LH26" s="310"/>
      <c r="LI26" s="310"/>
      <c r="LJ26" s="310"/>
      <c r="LK26" s="310"/>
      <c r="LL26" s="310"/>
      <c r="LM26" s="310"/>
      <c r="LN26" s="310"/>
      <c r="LO26" s="310"/>
      <c r="LP26" s="310"/>
      <c r="LQ26" s="310"/>
      <c r="LR26" s="310"/>
      <c r="LS26" s="310"/>
      <c r="LT26" s="310"/>
      <c r="LU26" s="310"/>
      <c r="LV26" s="310"/>
      <c r="LW26" s="310"/>
      <c r="LX26" s="310"/>
      <c r="LY26" s="310"/>
      <c r="LZ26" s="310"/>
      <c r="MA26" s="310"/>
      <c r="MB26" s="310"/>
      <c r="MC26" s="310"/>
      <c r="MD26" s="310"/>
      <c r="ME26" s="310"/>
      <c r="MF26" s="310"/>
      <c r="MG26" s="310"/>
      <c r="MH26" s="310"/>
      <c r="MI26" s="310"/>
      <c r="MJ26" s="310"/>
      <c r="MK26" s="310"/>
      <c r="ML26" s="310"/>
      <c r="MM26" s="310"/>
      <c r="MN26" s="310"/>
      <c r="MO26" s="310"/>
      <c r="MP26" s="310"/>
      <c r="MQ26" s="310"/>
      <c r="MR26" s="310"/>
      <c r="MS26" s="310"/>
      <c r="MT26" s="310"/>
      <c r="MU26" s="310"/>
      <c r="MV26" s="310"/>
      <c r="MW26" s="310"/>
      <c r="MX26" s="310"/>
      <c r="MY26" s="310"/>
      <c r="MZ26" s="310"/>
      <c r="NA26" s="310"/>
      <c r="NB26" s="310"/>
      <c r="NC26" s="310"/>
      <c r="ND26" s="310"/>
      <c r="NE26" s="310"/>
      <c r="NF26" s="310"/>
      <c r="NG26" s="310"/>
      <c r="NH26" s="310"/>
      <c r="NI26" s="310"/>
      <c r="NJ26" s="310"/>
      <c r="NK26" s="310"/>
      <c r="NL26" s="310"/>
      <c r="NM26" s="310"/>
      <c r="NN26" s="310"/>
      <c r="NO26" s="310"/>
      <c r="NP26" s="310"/>
      <c r="NQ26" s="310"/>
      <c r="NR26" s="310"/>
      <c r="NS26" s="310"/>
      <c r="NT26" s="310"/>
      <c r="NU26" s="310"/>
      <c r="NV26" s="310"/>
      <c r="NW26" s="310"/>
      <c r="NX26" s="310"/>
      <c r="NY26" s="310"/>
      <c r="NZ26" s="310"/>
      <c r="OA26" s="310"/>
      <c r="OB26" s="310"/>
      <c r="OC26" s="310"/>
      <c r="OD26" s="310"/>
      <c r="OE26" s="310"/>
      <c r="OF26" s="310"/>
      <c r="OG26" s="310"/>
      <c r="OH26" s="310"/>
      <c r="OI26" s="310"/>
      <c r="OJ26" s="310"/>
      <c r="OK26" s="310"/>
      <c r="OL26" s="310"/>
      <c r="OM26" s="310"/>
      <c r="ON26" s="310"/>
      <c r="OO26" s="310"/>
      <c r="OP26" s="310"/>
      <c r="OQ26" s="310"/>
      <c r="OR26" s="310"/>
      <c r="OS26" s="310"/>
      <c r="OT26" s="310"/>
      <c r="OU26" s="310"/>
      <c r="OV26" s="310"/>
      <c r="OW26" s="310"/>
      <c r="OX26" s="310"/>
      <c r="OY26" s="310"/>
      <c r="OZ26" s="310"/>
      <c r="PA26" s="310"/>
      <c r="PB26" s="310"/>
    </row>
    <row r="27" spans="1:418" s="317" customFormat="1" ht="27.65" customHeight="1">
      <c r="A27" s="310"/>
      <c r="B27" s="310"/>
      <c r="C27" s="318" t="s">
        <v>45</v>
      </c>
      <c r="D27" s="318"/>
      <c r="E27" s="318"/>
      <c r="F27" s="318"/>
      <c r="G27" s="318"/>
      <c r="H27" s="318"/>
      <c r="I27" s="318"/>
      <c r="J27" s="318"/>
      <c r="K27" s="318"/>
      <c r="L27" s="318"/>
      <c r="M27" s="310"/>
      <c r="N27" s="310"/>
      <c r="O27" s="310"/>
      <c r="P27" s="310"/>
      <c r="Q27" s="310"/>
      <c r="R27" s="310"/>
      <c r="S27" s="310"/>
      <c r="T27" s="310"/>
      <c r="U27" s="310"/>
      <c r="V27" s="310"/>
      <c r="W27" s="310"/>
      <c r="X27" s="316"/>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c r="DH27" s="310"/>
      <c r="DI27" s="310"/>
      <c r="DJ27" s="310"/>
      <c r="DK27" s="310"/>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0"/>
      <c r="EJ27" s="310"/>
      <c r="EK27" s="310"/>
      <c r="EL27" s="310"/>
      <c r="EM27" s="310"/>
      <c r="EN27" s="310"/>
      <c r="EO27" s="310"/>
      <c r="EP27" s="310"/>
      <c r="EQ27" s="310"/>
      <c r="ER27" s="310"/>
      <c r="ES27" s="310"/>
      <c r="ET27" s="310"/>
      <c r="EU27" s="310"/>
      <c r="EV27" s="310"/>
      <c r="EW27" s="310"/>
      <c r="EX27" s="310"/>
      <c r="EY27" s="310"/>
      <c r="EZ27" s="310"/>
      <c r="FA27" s="310"/>
      <c r="FB27" s="310"/>
      <c r="FC27" s="310"/>
      <c r="FD27" s="310"/>
      <c r="FE27" s="310"/>
      <c r="FF27" s="310"/>
      <c r="FG27" s="310"/>
      <c r="FH27" s="310"/>
      <c r="FI27" s="310"/>
      <c r="FJ27" s="310"/>
      <c r="FK27" s="310"/>
      <c r="FL27" s="310"/>
      <c r="FM27" s="310"/>
      <c r="FN27" s="310"/>
      <c r="FO27" s="310"/>
      <c r="FP27" s="310"/>
      <c r="FQ27" s="310"/>
      <c r="FR27" s="310"/>
      <c r="FS27" s="310"/>
      <c r="FT27" s="310"/>
      <c r="FU27" s="310"/>
      <c r="FV27" s="310"/>
      <c r="FW27" s="310"/>
      <c r="FX27" s="310"/>
      <c r="FY27" s="310"/>
      <c r="FZ27" s="310"/>
      <c r="GA27" s="310"/>
      <c r="GB27" s="310"/>
      <c r="GC27" s="310"/>
      <c r="GD27" s="310"/>
      <c r="GE27" s="310"/>
      <c r="GF27" s="310"/>
      <c r="GG27" s="310"/>
      <c r="GH27" s="310"/>
      <c r="GI27" s="310"/>
      <c r="GJ27" s="310"/>
      <c r="GK27" s="310"/>
      <c r="GL27" s="310"/>
      <c r="GM27" s="310"/>
      <c r="GN27" s="310"/>
      <c r="GO27" s="310"/>
      <c r="GP27" s="310"/>
      <c r="GQ27" s="310"/>
      <c r="GR27" s="310"/>
      <c r="GS27" s="310"/>
      <c r="GT27" s="310"/>
      <c r="GU27" s="310"/>
      <c r="GV27" s="310"/>
      <c r="GW27" s="310"/>
      <c r="GX27" s="310"/>
      <c r="GY27" s="310"/>
      <c r="GZ27" s="310"/>
      <c r="HA27" s="310"/>
      <c r="HB27" s="310"/>
      <c r="HC27" s="310"/>
      <c r="HD27" s="310"/>
      <c r="HE27" s="310"/>
      <c r="HF27" s="310"/>
      <c r="HG27" s="310"/>
      <c r="HH27" s="310"/>
      <c r="HI27" s="310"/>
      <c r="HJ27" s="310"/>
      <c r="HK27" s="310"/>
      <c r="HL27" s="310"/>
      <c r="HM27" s="310"/>
      <c r="HN27" s="310"/>
      <c r="HO27" s="310"/>
      <c r="HP27" s="310"/>
      <c r="HQ27" s="310"/>
      <c r="HR27" s="310"/>
      <c r="HS27" s="310"/>
      <c r="HT27" s="310"/>
      <c r="HU27" s="310"/>
      <c r="HV27" s="310"/>
      <c r="HW27" s="310"/>
      <c r="HX27" s="310"/>
      <c r="HY27" s="310"/>
      <c r="HZ27" s="310"/>
      <c r="IA27" s="310"/>
      <c r="IB27" s="310"/>
      <c r="IC27" s="310"/>
      <c r="ID27" s="310"/>
      <c r="IE27" s="310"/>
      <c r="IF27" s="310"/>
      <c r="IG27" s="310"/>
      <c r="IH27" s="310"/>
      <c r="II27" s="310"/>
      <c r="IJ27" s="310"/>
      <c r="IK27" s="310"/>
      <c r="IL27" s="310"/>
      <c r="IM27" s="310"/>
      <c r="IN27" s="310"/>
      <c r="IO27" s="310"/>
      <c r="IP27" s="310"/>
      <c r="IQ27" s="310"/>
      <c r="IR27" s="310"/>
      <c r="IS27" s="310"/>
      <c r="IT27" s="310"/>
      <c r="IU27" s="310"/>
      <c r="IV27" s="310"/>
      <c r="IW27" s="310"/>
      <c r="IX27" s="310"/>
      <c r="IY27" s="310"/>
      <c r="IZ27" s="310"/>
      <c r="JA27" s="310"/>
      <c r="JB27" s="310"/>
      <c r="JC27" s="310"/>
      <c r="JD27" s="310"/>
      <c r="JE27" s="310"/>
      <c r="JF27" s="310"/>
      <c r="JG27" s="310"/>
      <c r="JH27" s="310"/>
      <c r="JI27" s="310"/>
      <c r="JJ27" s="310"/>
      <c r="JK27" s="310"/>
      <c r="JL27" s="310"/>
      <c r="JM27" s="310"/>
      <c r="JN27" s="310"/>
      <c r="JO27" s="310"/>
      <c r="JP27" s="310"/>
      <c r="JQ27" s="310"/>
      <c r="JR27" s="310"/>
      <c r="JS27" s="310"/>
      <c r="JT27" s="310"/>
      <c r="JU27" s="310"/>
      <c r="JV27" s="310"/>
      <c r="JW27" s="310"/>
      <c r="JX27" s="310"/>
      <c r="JY27" s="310"/>
      <c r="JZ27" s="310"/>
      <c r="KA27" s="310"/>
      <c r="KB27" s="310"/>
      <c r="KC27" s="310"/>
      <c r="KD27" s="310"/>
      <c r="KE27" s="310"/>
      <c r="KF27" s="310"/>
      <c r="KG27" s="310"/>
      <c r="KH27" s="310"/>
      <c r="KI27" s="310"/>
      <c r="KJ27" s="310"/>
      <c r="KK27" s="310"/>
      <c r="KL27" s="310"/>
      <c r="KM27" s="310"/>
      <c r="KN27" s="310"/>
      <c r="KO27" s="310"/>
      <c r="KP27" s="310"/>
      <c r="KQ27" s="310"/>
      <c r="KR27" s="310"/>
      <c r="KS27" s="310"/>
      <c r="KT27" s="310"/>
      <c r="KU27" s="310"/>
      <c r="KV27" s="310"/>
      <c r="KW27" s="310"/>
      <c r="KX27" s="310"/>
      <c r="KY27" s="310"/>
      <c r="KZ27" s="310"/>
      <c r="LA27" s="310"/>
      <c r="LB27" s="310"/>
      <c r="LC27" s="310"/>
      <c r="LD27" s="310"/>
      <c r="LE27" s="310"/>
      <c r="LF27" s="310"/>
      <c r="LG27" s="310"/>
      <c r="LH27" s="310"/>
      <c r="LI27" s="310"/>
      <c r="LJ27" s="310"/>
      <c r="LK27" s="310"/>
      <c r="LL27" s="310"/>
      <c r="LM27" s="310"/>
      <c r="LN27" s="310"/>
      <c r="LO27" s="310"/>
      <c r="LP27" s="310"/>
      <c r="LQ27" s="310"/>
      <c r="LR27" s="310"/>
      <c r="LS27" s="310"/>
      <c r="LT27" s="310"/>
      <c r="LU27" s="310"/>
      <c r="LV27" s="310"/>
      <c r="LW27" s="310"/>
      <c r="LX27" s="310"/>
      <c r="LY27" s="310"/>
      <c r="LZ27" s="310"/>
      <c r="MA27" s="310"/>
      <c r="MB27" s="310"/>
      <c r="MC27" s="310"/>
      <c r="MD27" s="310"/>
      <c r="ME27" s="310"/>
      <c r="MF27" s="310"/>
      <c r="MG27" s="310"/>
      <c r="MH27" s="310"/>
      <c r="MI27" s="310"/>
      <c r="MJ27" s="310"/>
      <c r="MK27" s="310"/>
      <c r="ML27" s="310"/>
      <c r="MM27" s="310"/>
      <c r="MN27" s="310"/>
      <c r="MO27" s="310"/>
      <c r="MP27" s="310"/>
      <c r="MQ27" s="310"/>
      <c r="MR27" s="310"/>
      <c r="MS27" s="310"/>
      <c r="MT27" s="310"/>
      <c r="MU27" s="310"/>
      <c r="MV27" s="310"/>
      <c r="MW27" s="310"/>
      <c r="MX27" s="310"/>
      <c r="MY27" s="310"/>
      <c r="MZ27" s="310"/>
      <c r="NA27" s="310"/>
      <c r="NB27" s="310"/>
      <c r="NC27" s="310"/>
      <c r="ND27" s="310"/>
      <c r="NE27" s="310"/>
      <c r="NF27" s="310"/>
      <c r="NG27" s="310"/>
      <c r="NH27" s="310"/>
      <c r="NI27" s="310"/>
      <c r="NJ27" s="310"/>
      <c r="NK27" s="310"/>
      <c r="NL27" s="310"/>
      <c r="NM27" s="310"/>
      <c r="NN27" s="310"/>
      <c r="NO27" s="310"/>
      <c r="NP27" s="310"/>
      <c r="NQ27" s="310"/>
      <c r="NR27" s="310"/>
      <c r="NS27" s="310"/>
      <c r="NT27" s="310"/>
      <c r="NU27" s="310"/>
      <c r="NV27" s="310"/>
      <c r="NW27" s="310"/>
      <c r="NX27" s="310"/>
      <c r="NY27" s="310"/>
      <c r="NZ27" s="310"/>
      <c r="OA27" s="310"/>
      <c r="OB27" s="310"/>
      <c r="OC27" s="310"/>
      <c r="OD27" s="310"/>
      <c r="OE27" s="310"/>
      <c r="OF27" s="310"/>
      <c r="OG27" s="310"/>
      <c r="OH27" s="310"/>
      <c r="OI27" s="310"/>
      <c r="OJ27" s="310"/>
      <c r="OK27" s="310"/>
      <c r="OL27" s="310"/>
      <c r="OM27" s="310"/>
      <c r="ON27" s="310"/>
      <c r="OO27" s="310"/>
      <c r="OP27" s="310"/>
      <c r="OQ27" s="310"/>
      <c r="OR27" s="310"/>
      <c r="OS27" s="310"/>
      <c r="OT27" s="310"/>
      <c r="OU27" s="310"/>
      <c r="OV27" s="310"/>
      <c r="OW27" s="310"/>
      <c r="OX27" s="310"/>
      <c r="OY27" s="310"/>
      <c r="OZ27" s="310"/>
      <c r="PA27" s="310"/>
      <c r="PB27" s="310"/>
    </row>
    <row r="28" spans="1:418" s="317" customFormat="1" ht="18" customHeight="1">
      <c r="A28" s="310"/>
      <c r="B28" s="310"/>
      <c r="C28" s="319" t="s">
        <v>157</v>
      </c>
      <c r="D28" s="320"/>
      <c r="E28" s="320"/>
      <c r="F28" s="320"/>
      <c r="G28" s="320"/>
      <c r="H28" s="320"/>
      <c r="I28" s="320"/>
      <c r="J28" s="320"/>
      <c r="K28" s="320"/>
      <c r="L28" s="320"/>
      <c r="M28" s="310"/>
      <c r="N28" s="310"/>
      <c r="O28" s="310"/>
      <c r="P28" s="310"/>
      <c r="Q28" s="310"/>
      <c r="R28" s="310"/>
      <c r="S28" s="310"/>
      <c r="T28" s="310"/>
      <c r="U28" s="310"/>
      <c r="V28" s="310"/>
      <c r="W28" s="310"/>
      <c r="X28" s="316"/>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0"/>
      <c r="GQ28" s="310"/>
      <c r="GR28" s="310"/>
      <c r="GS28" s="310"/>
      <c r="GT28" s="310"/>
      <c r="GU28" s="310"/>
      <c r="GV28" s="310"/>
      <c r="GW28" s="310"/>
      <c r="GX28" s="310"/>
      <c r="GY28" s="310"/>
      <c r="GZ28" s="310"/>
      <c r="HA28" s="310"/>
      <c r="HB28" s="310"/>
      <c r="HC28" s="310"/>
      <c r="HD28" s="310"/>
      <c r="HE28" s="310"/>
      <c r="HF28" s="310"/>
      <c r="HG28" s="310"/>
      <c r="HH28" s="310"/>
      <c r="HI28" s="310"/>
      <c r="HJ28" s="310"/>
      <c r="HK28" s="310"/>
      <c r="HL28" s="310"/>
      <c r="HM28" s="310"/>
      <c r="HN28" s="310"/>
      <c r="HO28" s="310"/>
      <c r="HP28" s="310"/>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0"/>
      <c r="IU28" s="310"/>
      <c r="IV28" s="310"/>
      <c r="IW28" s="310"/>
      <c r="IX28" s="310"/>
      <c r="IY28" s="310"/>
      <c r="IZ28" s="310"/>
      <c r="JA28" s="310"/>
      <c r="JB28" s="310"/>
      <c r="JC28" s="310"/>
      <c r="JD28" s="310"/>
      <c r="JE28" s="310"/>
      <c r="JF28" s="310"/>
      <c r="JG28" s="310"/>
      <c r="JH28" s="310"/>
      <c r="JI28" s="310"/>
      <c r="JJ28" s="310"/>
      <c r="JK28" s="310"/>
      <c r="JL28" s="310"/>
      <c r="JM28" s="310"/>
      <c r="JN28" s="310"/>
      <c r="JO28" s="310"/>
      <c r="JP28" s="310"/>
      <c r="JQ28" s="310"/>
      <c r="JR28" s="310"/>
      <c r="JS28" s="310"/>
      <c r="JT28" s="310"/>
      <c r="JU28" s="310"/>
      <c r="JV28" s="310"/>
      <c r="JW28" s="310"/>
      <c r="JX28" s="310"/>
      <c r="JY28" s="310"/>
      <c r="JZ28" s="310"/>
      <c r="KA28" s="310"/>
      <c r="KB28" s="310"/>
      <c r="KC28" s="310"/>
      <c r="KD28" s="310"/>
      <c r="KE28" s="310"/>
      <c r="KF28" s="310"/>
      <c r="KG28" s="310"/>
      <c r="KH28" s="310"/>
      <c r="KI28" s="310"/>
      <c r="KJ28" s="310"/>
      <c r="KK28" s="310"/>
      <c r="KL28" s="310"/>
      <c r="KM28" s="310"/>
      <c r="KN28" s="310"/>
      <c r="KO28" s="310"/>
      <c r="KP28" s="310"/>
      <c r="KQ28" s="310"/>
      <c r="KR28" s="310"/>
      <c r="KS28" s="310"/>
      <c r="KT28" s="310"/>
      <c r="KU28" s="310"/>
      <c r="KV28" s="310"/>
      <c r="KW28" s="310"/>
      <c r="KX28" s="310"/>
      <c r="KY28" s="310"/>
      <c r="KZ28" s="310"/>
      <c r="LA28" s="310"/>
      <c r="LB28" s="310"/>
      <c r="LC28" s="310"/>
      <c r="LD28" s="310"/>
      <c r="LE28" s="310"/>
      <c r="LF28" s="310"/>
      <c r="LG28" s="310"/>
      <c r="LH28" s="310"/>
      <c r="LI28" s="310"/>
      <c r="LJ28" s="310"/>
      <c r="LK28" s="310"/>
      <c r="LL28" s="310"/>
      <c r="LM28" s="310"/>
      <c r="LN28" s="310"/>
      <c r="LO28" s="310"/>
      <c r="LP28" s="310"/>
      <c r="LQ28" s="310"/>
      <c r="LR28" s="310"/>
      <c r="LS28" s="310"/>
      <c r="LT28" s="310"/>
      <c r="LU28" s="310"/>
      <c r="LV28" s="310"/>
      <c r="LW28" s="310"/>
      <c r="LX28" s="310"/>
      <c r="LY28" s="310"/>
      <c r="LZ28" s="310"/>
      <c r="MA28" s="310"/>
      <c r="MB28" s="310"/>
      <c r="MC28" s="310"/>
      <c r="MD28" s="310"/>
      <c r="ME28" s="310"/>
      <c r="MF28" s="310"/>
      <c r="MG28" s="310"/>
      <c r="MH28" s="310"/>
      <c r="MI28" s="310"/>
      <c r="MJ28" s="310"/>
      <c r="MK28" s="310"/>
      <c r="ML28" s="310"/>
      <c r="MM28" s="310"/>
      <c r="MN28" s="310"/>
      <c r="MO28" s="310"/>
      <c r="MP28" s="310"/>
      <c r="MQ28" s="310"/>
      <c r="MR28" s="310"/>
      <c r="MS28" s="310"/>
      <c r="MT28" s="310"/>
      <c r="MU28" s="310"/>
      <c r="MV28" s="310"/>
      <c r="MW28" s="310"/>
      <c r="MX28" s="310"/>
      <c r="MY28" s="310"/>
      <c r="MZ28" s="310"/>
      <c r="NA28" s="310"/>
      <c r="NB28" s="310"/>
      <c r="NC28" s="310"/>
      <c r="ND28" s="310"/>
      <c r="NE28" s="310"/>
      <c r="NF28" s="310"/>
      <c r="NG28" s="310"/>
      <c r="NH28" s="310"/>
      <c r="NI28" s="310"/>
      <c r="NJ28" s="310"/>
      <c r="NK28" s="310"/>
      <c r="NL28" s="310"/>
      <c r="NM28" s="310"/>
      <c r="NN28" s="310"/>
      <c r="NO28" s="310"/>
      <c r="NP28" s="310"/>
      <c r="NQ28" s="310"/>
      <c r="NR28" s="310"/>
      <c r="NS28" s="310"/>
      <c r="NT28" s="310"/>
      <c r="NU28" s="310"/>
      <c r="NV28" s="310"/>
      <c r="NW28" s="310"/>
      <c r="NX28" s="310"/>
      <c r="NY28" s="310"/>
      <c r="NZ28" s="310"/>
      <c r="OA28" s="310"/>
      <c r="OB28" s="310"/>
      <c r="OC28" s="310"/>
      <c r="OD28" s="310"/>
      <c r="OE28" s="310"/>
      <c r="OF28" s="310"/>
      <c r="OG28" s="310"/>
      <c r="OH28" s="310"/>
      <c r="OI28" s="310"/>
      <c r="OJ28" s="310"/>
      <c r="OK28" s="310"/>
      <c r="OL28" s="310"/>
      <c r="OM28" s="310"/>
      <c r="ON28" s="310"/>
      <c r="OO28" s="310"/>
      <c r="OP28" s="310"/>
      <c r="OQ28" s="310"/>
      <c r="OR28" s="310"/>
      <c r="OS28" s="310"/>
      <c r="OT28" s="310"/>
      <c r="OU28" s="310"/>
      <c r="OV28" s="310"/>
      <c r="OW28" s="310"/>
      <c r="OX28" s="310"/>
      <c r="OY28" s="310"/>
      <c r="OZ28" s="310"/>
      <c r="PA28" s="310"/>
      <c r="PB28" s="310"/>
    </row>
    <row r="29" spans="1:418" s="317" customFormat="1" ht="18" customHeight="1">
      <c r="A29" s="234"/>
      <c r="B29" s="310"/>
      <c r="C29" s="313"/>
      <c r="D29" s="304"/>
      <c r="E29" s="304"/>
      <c r="F29" s="304"/>
      <c r="G29" s="304"/>
      <c r="H29" s="304"/>
      <c r="I29" s="304"/>
      <c r="J29" s="304"/>
      <c r="K29" s="237"/>
      <c r="L29" s="234"/>
      <c r="M29" s="234"/>
      <c r="N29" s="234"/>
      <c r="O29" s="234"/>
      <c r="P29" s="310"/>
      <c r="Q29" s="310"/>
      <c r="R29" s="310"/>
      <c r="S29" s="310"/>
      <c r="T29" s="310"/>
      <c r="U29" s="310"/>
      <c r="V29" s="310"/>
      <c r="W29" s="310"/>
      <c r="X29" s="316"/>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c r="DH29" s="310"/>
      <c r="DI29" s="310"/>
      <c r="DJ29" s="310"/>
      <c r="DK29" s="310"/>
      <c r="DL29" s="310"/>
      <c r="DM29" s="310"/>
      <c r="DN29" s="310"/>
      <c r="DO29" s="310"/>
      <c r="DP29" s="310"/>
      <c r="DQ29" s="310"/>
      <c r="DR29" s="310"/>
      <c r="DS29" s="310"/>
      <c r="DT29" s="310"/>
      <c r="DU29" s="310"/>
      <c r="DV29" s="310"/>
      <c r="DW29" s="310"/>
      <c r="DX29" s="310"/>
      <c r="DY29" s="310"/>
      <c r="DZ29" s="310"/>
      <c r="EA29" s="310"/>
      <c r="EB29" s="310"/>
      <c r="EC29" s="310"/>
      <c r="ED29" s="310"/>
      <c r="EE29" s="310"/>
      <c r="EF29" s="310"/>
      <c r="EG29" s="310"/>
      <c r="EH29" s="310"/>
      <c r="EI29" s="310"/>
      <c r="EJ29" s="310"/>
      <c r="EK29" s="310"/>
      <c r="EL29" s="310"/>
      <c r="EM29" s="310"/>
      <c r="EN29" s="310"/>
      <c r="EO29" s="310"/>
      <c r="EP29" s="310"/>
      <c r="EQ29" s="310"/>
      <c r="ER29" s="310"/>
      <c r="ES29" s="310"/>
      <c r="ET29" s="310"/>
      <c r="EU29" s="310"/>
      <c r="EV29" s="310"/>
      <c r="EW29" s="310"/>
      <c r="EX29" s="310"/>
      <c r="EY29" s="310"/>
      <c r="EZ29" s="310"/>
      <c r="FA29" s="310"/>
      <c r="FB29" s="310"/>
      <c r="FC29" s="310"/>
      <c r="FD29" s="310"/>
      <c r="FE29" s="310"/>
      <c r="FF29" s="310"/>
      <c r="FG29" s="310"/>
      <c r="FH29" s="310"/>
      <c r="FI29" s="310"/>
      <c r="FJ29" s="310"/>
      <c r="FK29" s="310"/>
      <c r="FL29" s="310"/>
      <c r="FM29" s="310"/>
      <c r="FN29" s="310"/>
      <c r="FO29" s="310"/>
      <c r="FP29" s="310"/>
      <c r="FQ29" s="310"/>
      <c r="FR29" s="310"/>
      <c r="FS29" s="310"/>
      <c r="FT29" s="310"/>
      <c r="FU29" s="310"/>
      <c r="FV29" s="310"/>
      <c r="FW29" s="310"/>
      <c r="FX29" s="310"/>
      <c r="FY29" s="310"/>
      <c r="FZ29" s="310"/>
      <c r="GA29" s="310"/>
      <c r="GB29" s="310"/>
      <c r="GC29" s="310"/>
      <c r="GD29" s="310"/>
      <c r="GE29" s="310"/>
      <c r="GF29" s="310"/>
      <c r="GG29" s="310"/>
      <c r="GH29" s="310"/>
      <c r="GI29" s="310"/>
      <c r="GJ29" s="310"/>
      <c r="GK29" s="310"/>
      <c r="GL29" s="310"/>
      <c r="GM29" s="310"/>
      <c r="GN29" s="310"/>
      <c r="GO29" s="310"/>
      <c r="GP29" s="310"/>
      <c r="GQ29" s="310"/>
      <c r="GR29" s="310"/>
      <c r="GS29" s="310"/>
      <c r="GT29" s="310"/>
      <c r="GU29" s="310"/>
      <c r="GV29" s="310"/>
      <c r="GW29" s="310"/>
      <c r="GX29" s="310"/>
      <c r="GY29" s="310"/>
      <c r="GZ29" s="310"/>
      <c r="HA29" s="310"/>
      <c r="HB29" s="310"/>
      <c r="HC29" s="310"/>
      <c r="HD29" s="310"/>
      <c r="HE29" s="310"/>
      <c r="HF29" s="310"/>
      <c r="HG29" s="310"/>
      <c r="HH29" s="310"/>
      <c r="HI29" s="310"/>
      <c r="HJ29" s="310"/>
      <c r="HK29" s="310"/>
      <c r="HL29" s="310"/>
      <c r="HM29" s="310"/>
      <c r="HN29" s="310"/>
      <c r="HO29" s="310"/>
      <c r="HP29" s="310"/>
      <c r="HQ29" s="310"/>
      <c r="HR29" s="310"/>
      <c r="HS29" s="310"/>
      <c r="HT29" s="310"/>
      <c r="HU29" s="310"/>
      <c r="HV29" s="310"/>
      <c r="HW29" s="310"/>
      <c r="HX29" s="310"/>
      <c r="HY29" s="310"/>
      <c r="HZ29" s="310"/>
      <c r="IA29" s="310"/>
      <c r="IB29" s="310"/>
      <c r="IC29" s="310"/>
      <c r="ID29" s="310"/>
      <c r="IE29" s="310"/>
      <c r="IF29" s="310"/>
      <c r="IG29" s="310"/>
      <c r="IH29" s="310"/>
      <c r="II29" s="310"/>
      <c r="IJ29" s="310"/>
      <c r="IK29" s="310"/>
      <c r="IL29" s="310"/>
      <c r="IM29" s="310"/>
      <c r="IN29" s="310"/>
      <c r="IO29" s="310"/>
      <c r="IP29" s="310"/>
      <c r="IQ29" s="310"/>
      <c r="IR29" s="310"/>
      <c r="IS29" s="310"/>
      <c r="IT29" s="310"/>
      <c r="IU29" s="310"/>
      <c r="IV29" s="310"/>
      <c r="IW29" s="310"/>
      <c r="IX29" s="310"/>
      <c r="IY29" s="310"/>
      <c r="IZ29" s="310"/>
      <c r="JA29" s="310"/>
      <c r="JB29" s="310"/>
      <c r="JC29" s="310"/>
      <c r="JD29" s="310"/>
      <c r="JE29" s="310"/>
      <c r="JF29" s="310"/>
      <c r="JG29" s="310"/>
      <c r="JH29" s="310"/>
      <c r="JI29" s="310"/>
      <c r="JJ29" s="310"/>
      <c r="JK29" s="310"/>
      <c r="JL29" s="310"/>
      <c r="JM29" s="310"/>
      <c r="JN29" s="310"/>
      <c r="JO29" s="310"/>
      <c r="JP29" s="310"/>
      <c r="JQ29" s="310"/>
      <c r="JR29" s="310"/>
      <c r="JS29" s="310"/>
      <c r="JT29" s="310"/>
      <c r="JU29" s="310"/>
      <c r="JV29" s="310"/>
      <c r="JW29" s="310"/>
      <c r="JX29" s="310"/>
      <c r="JY29" s="310"/>
      <c r="JZ29" s="310"/>
      <c r="KA29" s="310"/>
      <c r="KB29" s="310"/>
      <c r="KC29" s="310"/>
      <c r="KD29" s="310"/>
      <c r="KE29" s="310"/>
      <c r="KF29" s="310"/>
      <c r="KG29" s="310"/>
      <c r="KH29" s="310"/>
      <c r="KI29" s="310"/>
      <c r="KJ29" s="310"/>
      <c r="KK29" s="310"/>
      <c r="KL29" s="310"/>
      <c r="KM29" s="310"/>
      <c r="KN29" s="310"/>
      <c r="KO29" s="310"/>
      <c r="KP29" s="310"/>
      <c r="KQ29" s="310"/>
      <c r="KR29" s="310"/>
      <c r="KS29" s="310"/>
      <c r="KT29" s="310"/>
      <c r="KU29" s="310"/>
      <c r="KV29" s="310"/>
      <c r="KW29" s="310"/>
      <c r="KX29" s="310"/>
      <c r="KY29" s="310"/>
      <c r="KZ29" s="310"/>
      <c r="LA29" s="310"/>
      <c r="LB29" s="310"/>
      <c r="LC29" s="310"/>
      <c r="LD29" s="310"/>
      <c r="LE29" s="310"/>
      <c r="LF29" s="310"/>
      <c r="LG29" s="310"/>
      <c r="LH29" s="310"/>
      <c r="LI29" s="310"/>
      <c r="LJ29" s="310"/>
      <c r="LK29" s="310"/>
      <c r="LL29" s="310"/>
      <c r="LM29" s="310"/>
      <c r="LN29" s="310"/>
      <c r="LO29" s="310"/>
      <c r="LP29" s="310"/>
      <c r="LQ29" s="310"/>
      <c r="LR29" s="310"/>
      <c r="LS29" s="310"/>
      <c r="LT29" s="310"/>
      <c r="LU29" s="310"/>
      <c r="LV29" s="310"/>
      <c r="LW29" s="310"/>
      <c r="LX29" s="310"/>
      <c r="LY29" s="310"/>
      <c r="LZ29" s="310"/>
      <c r="MA29" s="310"/>
      <c r="MB29" s="310"/>
      <c r="MC29" s="310"/>
      <c r="MD29" s="310"/>
      <c r="ME29" s="310"/>
      <c r="MF29" s="310"/>
      <c r="MG29" s="310"/>
      <c r="MH29" s="310"/>
      <c r="MI29" s="310"/>
      <c r="MJ29" s="310"/>
      <c r="MK29" s="310"/>
      <c r="ML29" s="310"/>
      <c r="MM29" s="310"/>
      <c r="MN29" s="310"/>
      <c r="MO29" s="310"/>
      <c r="MP29" s="310"/>
      <c r="MQ29" s="310"/>
      <c r="MR29" s="310"/>
      <c r="MS29" s="310"/>
      <c r="MT29" s="310"/>
      <c r="MU29" s="310"/>
      <c r="MV29" s="310"/>
      <c r="MW29" s="310"/>
      <c r="MX29" s="310"/>
      <c r="MY29" s="310"/>
      <c r="MZ29" s="310"/>
      <c r="NA29" s="310"/>
      <c r="NB29" s="310"/>
      <c r="NC29" s="310"/>
      <c r="ND29" s="310"/>
      <c r="NE29" s="310"/>
      <c r="NF29" s="310"/>
      <c r="NG29" s="310"/>
      <c r="NH29" s="310"/>
      <c r="NI29" s="310"/>
      <c r="NJ29" s="310"/>
      <c r="NK29" s="310"/>
      <c r="NL29" s="310"/>
      <c r="NM29" s="310"/>
      <c r="NN29" s="310"/>
      <c r="NO29" s="310"/>
      <c r="NP29" s="310"/>
      <c r="NQ29" s="310"/>
      <c r="NR29" s="310"/>
      <c r="NS29" s="310"/>
      <c r="NT29" s="310"/>
      <c r="NU29" s="310"/>
      <c r="NV29" s="310"/>
      <c r="NW29" s="310"/>
      <c r="NX29" s="310"/>
      <c r="NY29" s="310"/>
      <c r="NZ29" s="310"/>
      <c r="OA29" s="310"/>
      <c r="OB29" s="310"/>
      <c r="OC29" s="310"/>
      <c r="OD29" s="310"/>
      <c r="OE29" s="310"/>
      <c r="OF29" s="310"/>
      <c r="OG29" s="310"/>
      <c r="OH29" s="310"/>
      <c r="OI29" s="310"/>
      <c r="OJ29" s="310"/>
      <c r="OK29" s="310"/>
      <c r="OL29" s="310"/>
      <c r="OM29" s="310"/>
      <c r="ON29" s="310"/>
      <c r="OO29" s="310"/>
      <c r="OP29" s="310"/>
      <c r="OQ29" s="310"/>
      <c r="OR29" s="310"/>
      <c r="OS29" s="310"/>
      <c r="OT29" s="310"/>
      <c r="OU29" s="310"/>
      <c r="OV29" s="310"/>
      <c r="OW29" s="310"/>
      <c r="OX29" s="310"/>
      <c r="OY29" s="310"/>
      <c r="OZ29" s="310"/>
      <c r="PA29" s="310"/>
      <c r="PB29" s="310"/>
    </row>
    <row r="30" spans="1:418" s="317" customFormat="1" ht="18" hidden="1" customHeight="1">
      <c r="A30" s="234"/>
      <c r="B30" s="310"/>
      <c r="C30" s="321"/>
      <c r="D30" s="315"/>
      <c r="E30" s="315"/>
      <c r="F30" s="315"/>
      <c r="G30" s="315"/>
      <c r="H30" s="315"/>
      <c r="I30" s="315"/>
      <c r="J30" s="315"/>
      <c r="K30" s="237"/>
      <c r="L30" s="234"/>
      <c r="M30" s="234"/>
      <c r="N30" s="234"/>
      <c r="O30" s="234"/>
      <c r="P30" s="310"/>
      <c r="Q30" s="310"/>
      <c r="R30" s="310"/>
      <c r="S30" s="310"/>
      <c r="T30" s="234"/>
      <c r="U30" s="234"/>
      <c r="V30" s="310"/>
      <c r="W30" s="310"/>
      <c r="X30" s="322"/>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0"/>
      <c r="EK30" s="310"/>
      <c r="EL30" s="310"/>
      <c r="EM30" s="310"/>
      <c r="EN30" s="310"/>
      <c r="EO30" s="310"/>
      <c r="EP30" s="310"/>
      <c r="EQ30" s="310"/>
      <c r="ER30" s="310"/>
      <c r="ES30" s="310"/>
      <c r="ET30" s="310"/>
      <c r="EU30" s="310"/>
      <c r="EV30" s="310"/>
      <c r="EW30" s="310"/>
      <c r="EX30" s="310"/>
      <c r="EY30" s="310"/>
      <c r="EZ30" s="310"/>
      <c r="FA30" s="310"/>
      <c r="FB30" s="310"/>
      <c r="FC30" s="310"/>
      <c r="FD30" s="310"/>
      <c r="FE30" s="310"/>
      <c r="FF30" s="310"/>
      <c r="FG30" s="310"/>
      <c r="FH30" s="310"/>
      <c r="FI30" s="310"/>
      <c r="FJ30" s="310"/>
      <c r="FK30" s="310"/>
      <c r="FL30" s="310"/>
      <c r="FM30" s="310"/>
      <c r="FN30" s="310"/>
      <c r="FO30" s="310"/>
      <c r="FP30" s="310"/>
      <c r="FQ30" s="310"/>
      <c r="FR30" s="310"/>
      <c r="FS30" s="310"/>
      <c r="FT30" s="310"/>
      <c r="FU30" s="310"/>
      <c r="FV30" s="310"/>
      <c r="FW30" s="310"/>
      <c r="FX30" s="310"/>
      <c r="FY30" s="310"/>
      <c r="FZ30" s="310"/>
      <c r="GA30" s="310"/>
      <c r="GB30" s="310"/>
      <c r="GC30" s="310"/>
      <c r="GD30" s="310"/>
      <c r="GE30" s="310"/>
      <c r="GF30" s="310"/>
      <c r="GG30" s="310"/>
      <c r="GH30" s="310"/>
      <c r="GI30" s="310"/>
      <c r="GJ30" s="310"/>
      <c r="GK30" s="310"/>
      <c r="GL30" s="310"/>
      <c r="GM30" s="310"/>
      <c r="GN30" s="310"/>
      <c r="GO30" s="310"/>
      <c r="GP30" s="310"/>
      <c r="GQ30" s="310"/>
      <c r="GR30" s="310"/>
      <c r="GS30" s="310"/>
      <c r="GT30" s="310"/>
      <c r="GU30" s="310"/>
      <c r="GV30" s="310"/>
      <c r="GW30" s="310"/>
      <c r="GX30" s="310"/>
      <c r="GY30" s="310"/>
      <c r="GZ30" s="310"/>
      <c r="HA30" s="310"/>
      <c r="HB30" s="310"/>
      <c r="HC30" s="310"/>
      <c r="HD30" s="310"/>
      <c r="HE30" s="310"/>
      <c r="HF30" s="310"/>
      <c r="HG30" s="310"/>
      <c r="HH30" s="310"/>
      <c r="HI30" s="310"/>
      <c r="HJ30" s="310"/>
      <c r="HK30" s="310"/>
      <c r="HL30" s="310"/>
      <c r="HM30" s="310"/>
      <c r="HN30" s="310"/>
      <c r="HO30" s="310"/>
      <c r="HP30" s="310"/>
      <c r="HQ30" s="310"/>
      <c r="HR30" s="310"/>
      <c r="HS30" s="310"/>
      <c r="HT30" s="310"/>
      <c r="HU30" s="310"/>
      <c r="HV30" s="310"/>
      <c r="HW30" s="310"/>
      <c r="HX30" s="310"/>
      <c r="HY30" s="310"/>
      <c r="HZ30" s="310"/>
      <c r="IA30" s="310"/>
      <c r="IB30" s="310"/>
      <c r="IC30" s="310"/>
      <c r="ID30" s="310"/>
      <c r="IE30" s="310"/>
      <c r="IF30" s="310"/>
      <c r="IG30" s="310"/>
      <c r="IH30" s="310"/>
      <c r="II30" s="310"/>
      <c r="IJ30" s="310"/>
      <c r="IK30" s="310"/>
      <c r="IL30" s="310"/>
      <c r="IM30" s="310"/>
      <c r="IN30" s="310"/>
      <c r="IO30" s="310"/>
      <c r="IP30" s="310"/>
      <c r="IQ30" s="310"/>
      <c r="IR30" s="310"/>
      <c r="IS30" s="310"/>
      <c r="IT30" s="310"/>
      <c r="IU30" s="310"/>
      <c r="IV30" s="310"/>
      <c r="IW30" s="310"/>
      <c r="IX30" s="310"/>
      <c r="IY30" s="310"/>
      <c r="IZ30" s="310"/>
      <c r="JA30" s="310"/>
      <c r="JB30" s="310"/>
      <c r="JC30" s="310"/>
      <c r="JD30" s="310"/>
      <c r="JE30" s="310"/>
      <c r="JF30" s="310"/>
      <c r="JG30" s="310"/>
      <c r="JH30" s="310"/>
      <c r="JI30" s="310"/>
      <c r="JJ30" s="310"/>
      <c r="JK30" s="310"/>
      <c r="JL30" s="310"/>
      <c r="JM30" s="310"/>
      <c r="JN30" s="310"/>
      <c r="JO30" s="310"/>
      <c r="JP30" s="310"/>
      <c r="JQ30" s="310"/>
      <c r="JR30" s="310"/>
      <c r="JS30" s="310"/>
      <c r="JT30" s="310"/>
      <c r="JU30" s="310"/>
      <c r="JV30" s="310"/>
      <c r="JW30" s="310"/>
      <c r="JX30" s="310"/>
      <c r="JY30" s="310"/>
      <c r="JZ30" s="310"/>
      <c r="KA30" s="310"/>
      <c r="KB30" s="310"/>
      <c r="KC30" s="310"/>
      <c r="KD30" s="310"/>
      <c r="KE30" s="310"/>
      <c r="KF30" s="310"/>
      <c r="KG30" s="310"/>
      <c r="KH30" s="310"/>
      <c r="KI30" s="310"/>
      <c r="KJ30" s="310"/>
      <c r="KK30" s="310"/>
      <c r="KL30" s="310"/>
      <c r="KM30" s="310"/>
      <c r="KN30" s="310"/>
      <c r="KO30" s="310"/>
      <c r="KP30" s="310"/>
      <c r="KQ30" s="310"/>
      <c r="KR30" s="310"/>
      <c r="KS30" s="310"/>
      <c r="KT30" s="310"/>
      <c r="KU30" s="310"/>
      <c r="KV30" s="310"/>
      <c r="KW30" s="310"/>
      <c r="KX30" s="310"/>
      <c r="KY30" s="310"/>
      <c r="KZ30" s="310"/>
      <c r="LA30" s="310"/>
      <c r="LB30" s="310"/>
      <c r="LC30" s="310"/>
      <c r="LD30" s="310"/>
      <c r="LE30" s="310"/>
      <c r="LF30" s="310"/>
      <c r="LG30" s="310"/>
      <c r="LH30" s="310"/>
      <c r="LI30" s="310"/>
      <c r="LJ30" s="310"/>
      <c r="LK30" s="310"/>
      <c r="LL30" s="310"/>
      <c r="LM30" s="310"/>
      <c r="LN30" s="310"/>
      <c r="LO30" s="310"/>
      <c r="LP30" s="310"/>
      <c r="LQ30" s="310"/>
      <c r="LR30" s="310"/>
      <c r="LS30" s="310"/>
      <c r="LT30" s="310"/>
      <c r="LU30" s="310"/>
      <c r="LV30" s="310"/>
      <c r="LW30" s="310"/>
      <c r="LX30" s="310"/>
      <c r="LY30" s="310"/>
      <c r="LZ30" s="310"/>
      <c r="MA30" s="310"/>
      <c r="MB30" s="310"/>
      <c r="MC30" s="310"/>
      <c r="MD30" s="310"/>
      <c r="ME30" s="310"/>
      <c r="MF30" s="310"/>
      <c r="MG30" s="310"/>
      <c r="MH30" s="310"/>
      <c r="MI30" s="310"/>
      <c r="MJ30" s="310"/>
      <c r="MK30" s="310"/>
      <c r="ML30" s="310"/>
      <c r="MM30" s="310"/>
      <c r="MN30" s="310"/>
      <c r="MO30" s="310"/>
      <c r="MP30" s="310"/>
      <c r="MQ30" s="310"/>
      <c r="MR30" s="310"/>
      <c r="MS30" s="310"/>
      <c r="MT30" s="310"/>
      <c r="MU30" s="310"/>
      <c r="MV30" s="310"/>
      <c r="MW30" s="310"/>
      <c r="MX30" s="310"/>
      <c r="MY30" s="310"/>
      <c r="MZ30" s="310"/>
      <c r="NA30" s="310"/>
      <c r="NB30" s="310"/>
      <c r="NC30" s="310"/>
      <c r="ND30" s="310"/>
      <c r="NE30" s="310"/>
      <c r="NF30" s="310"/>
      <c r="NG30" s="310"/>
      <c r="NH30" s="310"/>
      <c r="NI30" s="310"/>
      <c r="NJ30" s="310"/>
      <c r="NK30" s="310"/>
      <c r="NL30" s="310"/>
      <c r="NM30" s="310"/>
      <c r="NN30" s="310"/>
      <c r="NO30" s="310"/>
      <c r="NP30" s="310"/>
      <c r="NQ30" s="310"/>
      <c r="NR30" s="310"/>
      <c r="NS30" s="310"/>
      <c r="NT30" s="310"/>
      <c r="NU30" s="310"/>
      <c r="NV30" s="310"/>
      <c r="NW30" s="310"/>
      <c r="NX30" s="310"/>
      <c r="NY30" s="310"/>
      <c r="NZ30" s="310"/>
      <c r="OA30" s="310"/>
      <c r="OB30" s="310"/>
      <c r="OC30" s="310"/>
      <c r="OD30" s="310"/>
      <c r="OE30" s="310"/>
      <c r="OF30" s="310"/>
      <c r="OG30" s="310"/>
      <c r="OH30" s="310"/>
      <c r="OI30" s="310"/>
      <c r="OJ30" s="310"/>
      <c r="OK30" s="310"/>
      <c r="OL30" s="310"/>
      <c r="OM30" s="310"/>
      <c r="ON30" s="310"/>
      <c r="OO30" s="310"/>
      <c r="OP30" s="310"/>
      <c r="OQ30" s="310"/>
      <c r="OR30" s="310"/>
      <c r="OS30" s="310"/>
      <c r="OT30" s="310"/>
      <c r="OU30" s="310"/>
      <c r="OV30" s="310"/>
      <c r="OW30" s="310"/>
      <c r="OX30" s="310"/>
      <c r="OY30" s="310"/>
      <c r="OZ30" s="310"/>
      <c r="PA30" s="310"/>
      <c r="PB30" s="310"/>
    </row>
    <row r="31" spans="1:418" s="247" customFormat="1" ht="14.5" hidden="1" customHeight="1">
      <c r="A31" s="234"/>
      <c r="B31" s="234"/>
      <c r="C31" s="321"/>
      <c r="D31" s="315"/>
      <c r="E31" s="315"/>
      <c r="F31" s="315"/>
      <c r="G31" s="315"/>
      <c r="H31" s="315"/>
      <c r="I31" s="315"/>
      <c r="J31" s="315"/>
      <c r="K31" s="237"/>
      <c r="L31" s="234"/>
      <c r="M31" s="234"/>
      <c r="N31" s="234"/>
      <c r="O31" s="234"/>
      <c r="P31" s="234"/>
      <c r="Q31" s="234"/>
      <c r="R31" s="234"/>
      <c r="S31" s="234"/>
      <c r="T31" s="234"/>
      <c r="U31" s="234"/>
      <c r="V31" s="234"/>
      <c r="W31" s="234"/>
      <c r="X31" s="322"/>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row>
    <row r="32" spans="1:418" s="247" customFormat="1" ht="45" hidden="1" customHeight="1">
      <c r="A32" s="234"/>
      <c r="B32" s="234"/>
      <c r="C32" s="323"/>
      <c r="D32" s="324"/>
      <c r="E32" s="324"/>
      <c r="F32" s="324"/>
      <c r="G32" s="324"/>
      <c r="H32" s="324"/>
      <c r="I32" s="324"/>
      <c r="J32" s="324"/>
      <c r="K32" s="237"/>
      <c r="L32" s="234"/>
      <c r="M32" s="234"/>
      <c r="N32" s="234"/>
      <c r="O32" s="234"/>
      <c r="P32" s="234"/>
      <c r="Q32" s="234"/>
      <c r="R32" s="234"/>
      <c r="S32" s="234"/>
      <c r="T32" s="234"/>
      <c r="U32" s="234"/>
      <c r="V32" s="234"/>
      <c r="W32" s="234"/>
      <c r="X32" s="322"/>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row>
    <row r="33" spans="1:418" s="247" customFormat="1" ht="14.5" hidden="1" customHeight="1">
      <c r="A33" s="234"/>
      <c r="B33" s="234"/>
      <c r="C33" s="237"/>
      <c r="D33" s="304"/>
      <c r="E33" s="304"/>
      <c r="F33" s="304"/>
      <c r="G33" s="304"/>
      <c r="H33" s="304"/>
      <c r="I33" s="304"/>
      <c r="J33" s="304"/>
      <c r="K33" s="237"/>
      <c r="L33" s="234"/>
      <c r="M33" s="234"/>
      <c r="N33" s="234"/>
      <c r="O33" s="234"/>
      <c r="P33" s="234"/>
      <c r="Q33" s="234"/>
      <c r="R33" s="234"/>
      <c r="S33" s="234"/>
      <c r="T33" s="234"/>
      <c r="U33" s="234"/>
      <c r="V33" s="234"/>
      <c r="W33" s="234"/>
      <c r="X33" s="322"/>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row>
    <row r="34" spans="1:418" s="247" customFormat="1" ht="14" hidden="1">
      <c r="A34" s="234"/>
      <c r="B34" s="234"/>
      <c r="C34" s="237"/>
      <c r="D34" s="304"/>
      <c r="E34" s="304"/>
      <c r="F34" s="304"/>
      <c r="G34" s="304"/>
      <c r="H34" s="304"/>
      <c r="I34" s="304"/>
      <c r="J34" s="304"/>
      <c r="K34" s="237"/>
      <c r="L34" s="234"/>
      <c r="M34" s="234"/>
      <c r="N34" s="234"/>
      <c r="O34" s="234"/>
      <c r="P34" s="234"/>
      <c r="Q34" s="234"/>
      <c r="R34" s="234"/>
      <c r="S34" s="234"/>
      <c r="T34" s="234"/>
      <c r="U34" s="234"/>
      <c r="V34" s="234"/>
      <c r="W34" s="234"/>
      <c r="X34" s="322"/>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row>
    <row r="35" spans="1:418" s="247" customFormat="1" ht="14" hidden="1">
      <c r="A35" s="234"/>
      <c r="B35" s="234"/>
      <c r="C35" s="237"/>
      <c r="D35" s="304"/>
      <c r="E35" s="304"/>
      <c r="F35" s="304"/>
      <c r="G35" s="304"/>
      <c r="H35" s="304"/>
      <c r="I35" s="304"/>
      <c r="J35" s="304"/>
      <c r="K35" s="237"/>
      <c r="L35" s="234"/>
      <c r="M35" s="234"/>
      <c r="N35" s="234"/>
      <c r="O35" s="234"/>
      <c r="P35" s="234"/>
      <c r="Q35" s="234"/>
      <c r="R35" s="234"/>
      <c r="S35" s="234"/>
      <c r="T35" s="234"/>
      <c r="U35" s="234"/>
      <c r="V35" s="234"/>
      <c r="W35" s="234"/>
      <c r="X35" s="322"/>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row>
    <row r="36" spans="1:418" s="247" customFormat="1" ht="14" hidden="1">
      <c r="A36" s="234"/>
      <c r="B36" s="234"/>
      <c r="C36" s="237"/>
      <c r="D36" s="304"/>
      <c r="E36" s="304"/>
      <c r="F36" s="304"/>
      <c r="G36" s="304"/>
      <c r="H36" s="304"/>
      <c r="I36" s="304"/>
      <c r="J36" s="304"/>
      <c r="K36" s="237"/>
      <c r="L36" s="234"/>
      <c r="M36" s="234"/>
      <c r="N36" s="234"/>
      <c r="O36" s="234"/>
      <c r="P36" s="234"/>
      <c r="Q36" s="234"/>
      <c r="R36" s="234"/>
      <c r="S36" s="234"/>
      <c r="T36" s="234"/>
      <c r="U36" s="234"/>
      <c r="V36" s="234"/>
      <c r="W36" s="234"/>
      <c r="X36" s="322"/>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row>
    <row r="37" spans="1:418" s="247" customFormat="1" ht="14" hidden="1">
      <c r="A37" s="234"/>
      <c r="B37" s="234"/>
      <c r="C37" s="237"/>
      <c r="D37" s="304"/>
      <c r="E37" s="304"/>
      <c r="F37" s="304"/>
      <c r="G37" s="304"/>
      <c r="H37" s="304"/>
      <c r="I37" s="304"/>
      <c r="J37" s="304"/>
      <c r="K37" s="237"/>
      <c r="L37" s="234"/>
      <c r="M37" s="234"/>
      <c r="N37" s="234"/>
      <c r="O37" s="234"/>
      <c r="P37" s="234"/>
      <c r="Q37" s="234"/>
      <c r="R37" s="234"/>
      <c r="S37" s="234"/>
      <c r="T37" s="234"/>
      <c r="U37" s="234"/>
      <c r="V37" s="234"/>
      <c r="W37" s="234"/>
      <c r="X37" s="322"/>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4"/>
      <c r="EK37" s="234"/>
      <c r="EL37" s="234"/>
      <c r="EM37" s="234"/>
      <c r="EN37" s="234"/>
      <c r="EO37" s="234"/>
      <c r="EP37" s="234"/>
      <c r="EQ37" s="234"/>
      <c r="ER37" s="234"/>
      <c r="ES37" s="234"/>
      <c r="ET37" s="234"/>
      <c r="EU37" s="234"/>
      <c r="EV37" s="234"/>
      <c r="EW37" s="234"/>
      <c r="EX37" s="234"/>
      <c r="EY37" s="234"/>
      <c r="EZ37" s="234"/>
      <c r="FA37" s="234"/>
      <c r="FB37" s="234"/>
      <c r="FC37" s="234"/>
      <c r="FD37" s="234"/>
      <c r="FE37" s="234"/>
      <c r="FF37" s="234"/>
      <c r="FG37" s="234"/>
      <c r="FH37" s="234"/>
      <c r="FI37" s="234"/>
      <c r="FJ37" s="234"/>
      <c r="FK37" s="234"/>
      <c r="FL37" s="234"/>
      <c r="FM37" s="234"/>
      <c r="FN37" s="234"/>
      <c r="FO37" s="234"/>
      <c r="FP37" s="234"/>
      <c r="FQ37" s="234"/>
      <c r="FR37" s="234"/>
      <c r="FS37" s="234"/>
      <c r="FT37" s="234"/>
      <c r="FU37" s="234"/>
      <c r="FV37" s="234"/>
      <c r="FW37" s="234"/>
      <c r="FX37" s="234"/>
      <c r="FY37" s="234"/>
      <c r="FZ37" s="234"/>
      <c r="GA37" s="234"/>
      <c r="GB37" s="234"/>
      <c r="GC37" s="234"/>
      <c r="GD37" s="234"/>
      <c r="GE37" s="234"/>
      <c r="GF37" s="234"/>
      <c r="GG37" s="234"/>
      <c r="GH37" s="234"/>
      <c r="GI37" s="234"/>
      <c r="GJ37" s="234"/>
      <c r="GK37" s="234"/>
      <c r="GL37" s="234"/>
      <c r="GM37" s="234"/>
      <c r="GN37" s="234"/>
      <c r="GO37" s="234"/>
      <c r="GP37" s="234"/>
      <c r="GQ37" s="234"/>
      <c r="GR37" s="234"/>
      <c r="GS37" s="234"/>
      <c r="GT37" s="234"/>
      <c r="GU37" s="234"/>
      <c r="GV37" s="234"/>
      <c r="GW37" s="234"/>
      <c r="GX37" s="234"/>
      <c r="GY37" s="234"/>
      <c r="GZ37" s="234"/>
      <c r="HA37" s="234"/>
      <c r="HB37" s="234"/>
      <c r="HC37" s="234"/>
      <c r="HD37" s="234"/>
      <c r="HE37" s="234"/>
      <c r="HF37" s="234"/>
      <c r="HG37" s="234"/>
      <c r="HH37" s="234"/>
      <c r="HI37" s="234"/>
      <c r="HJ37" s="234"/>
      <c r="HK37" s="234"/>
      <c r="HL37" s="234"/>
      <c r="HM37" s="234"/>
      <c r="HN37" s="234"/>
      <c r="HO37" s="234"/>
      <c r="HP37" s="234"/>
      <c r="HQ37" s="234"/>
      <c r="HR37" s="234"/>
      <c r="HS37" s="234"/>
      <c r="HT37" s="234"/>
      <c r="HU37" s="234"/>
      <c r="HV37" s="234"/>
      <c r="HW37" s="234"/>
      <c r="HX37" s="234"/>
      <c r="HY37" s="234"/>
      <c r="HZ37" s="234"/>
      <c r="IA37" s="234"/>
      <c r="IB37" s="234"/>
      <c r="IC37" s="234"/>
      <c r="ID37" s="234"/>
      <c r="IE37" s="234"/>
      <c r="IF37" s="234"/>
      <c r="IG37" s="234"/>
      <c r="IH37" s="234"/>
      <c r="II37" s="234"/>
      <c r="IJ37" s="234"/>
      <c r="IK37" s="234"/>
      <c r="IL37" s="234"/>
      <c r="IM37" s="234"/>
      <c r="IN37" s="234"/>
      <c r="IO37" s="234"/>
      <c r="IP37" s="234"/>
      <c r="IQ37" s="234"/>
      <c r="IR37" s="234"/>
      <c r="IS37" s="234"/>
      <c r="IT37" s="234"/>
      <c r="IU37" s="234"/>
      <c r="IV37" s="234"/>
      <c r="IW37" s="234"/>
      <c r="IX37" s="234"/>
      <c r="IY37" s="234"/>
      <c r="IZ37" s="234"/>
      <c r="JA37" s="234"/>
      <c r="JB37" s="234"/>
      <c r="JC37" s="234"/>
      <c r="JD37" s="234"/>
      <c r="JE37" s="234"/>
      <c r="JF37" s="234"/>
      <c r="JG37" s="234"/>
      <c r="JH37" s="234"/>
      <c r="JI37" s="234"/>
      <c r="JJ37" s="234"/>
      <c r="JK37" s="234"/>
      <c r="JL37" s="234"/>
      <c r="JM37" s="234"/>
      <c r="JN37" s="234"/>
      <c r="JO37" s="234"/>
      <c r="JP37" s="234"/>
      <c r="JQ37" s="234"/>
      <c r="JR37" s="234"/>
      <c r="JS37" s="234"/>
      <c r="JT37" s="234"/>
      <c r="JU37" s="234"/>
      <c r="JV37" s="234"/>
      <c r="JW37" s="234"/>
      <c r="JX37" s="234"/>
      <c r="JY37" s="234"/>
      <c r="JZ37" s="234"/>
      <c r="KA37" s="234"/>
      <c r="KB37" s="234"/>
      <c r="KC37" s="234"/>
      <c r="KD37" s="234"/>
      <c r="KE37" s="234"/>
      <c r="KF37" s="234"/>
      <c r="KG37" s="234"/>
      <c r="KH37" s="234"/>
      <c r="KI37" s="234"/>
      <c r="KJ37" s="234"/>
      <c r="KK37" s="234"/>
      <c r="KL37" s="234"/>
      <c r="KM37" s="234"/>
      <c r="KN37" s="234"/>
      <c r="KO37" s="234"/>
      <c r="KP37" s="234"/>
      <c r="KQ37" s="234"/>
      <c r="KR37" s="234"/>
      <c r="KS37" s="234"/>
      <c r="KT37" s="234"/>
      <c r="KU37" s="234"/>
      <c r="KV37" s="234"/>
      <c r="KW37" s="234"/>
      <c r="KX37" s="234"/>
      <c r="KY37" s="234"/>
      <c r="KZ37" s="234"/>
      <c r="LA37" s="234"/>
      <c r="LB37" s="234"/>
      <c r="LC37" s="234"/>
      <c r="LD37" s="234"/>
      <c r="LE37" s="234"/>
      <c r="LF37" s="234"/>
      <c r="LG37" s="234"/>
      <c r="LH37" s="234"/>
      <c r="LI37" s="234"/>
      <c r="LJ37" s="234"/>
      <c r="LK37" s="234"/>
      <c r="LL37" s="234"/>
      <c r="LM37" s="234"/>
      <c r="LN37" s="234"/>
      <c r="LO37" s="234"/>
      <c r="LP37" s="234"/>
      <c r="LQ37" s="234"/>
      <c r="LR37" s="234"/>
      <c r="LS37" s="234"/>
      <c r="LT37" s="234"/>
      <c r="LU37" s="234"/>
      <c r="LV37" s="234"/>
      <c r="LW37" s="234"/>
      <c r="LX37" s="234"/>
      <c r="LY37" s="234"/>
      <c r="LZ37" s="234"/>
      <c r="MA37" s="234"/>
      <c r="MB37" s="234"/>
      <c r="MC37" s="234"/>
      <c r="MD37" s="234"/>
      <c r="ME37" s="234"/>
      <c r="MF37" s="234"/>
      <c r="MG37" s="234"/>
      <c r="MH37" s="234"/>
      <c r="MI37" s="234"/>
      <c r="MJ37" s="234"/>
      <c r="MK37" s="234"/>
      <c r="ML37" s="234"/>
      <c r="MM37" s="234"/>
      <c r="MN37" s="234"/>
      <c r="MO37" s="234"/>
      <c r="MP37" s="234"/>
      <c r="MQ37" s="234"/>
      <c r="MR37" s="234"/>
      <c r="MS37" s="234"/>
      <c r="MT37" s="234"/>
      <c r="MU37" s="234"/>
      <c r="MV37" s="234"/>
      <c r="MW37" s="234"/>
      <c r="MX37" s="234"/>
      <c r="MY37" s="234"/>
      <c r="MZ37" s="234"/>
      <c r="NA37" s="234"/>
      <c r="NB37" s="234"/>
      <c r="NC37" s="234"/>
      <c r="ND37" s="234"/>
      <c r="NE37" s="234"/>
      <c r="NF37" s="234"/>
      <c r="NG37" s="234"/>
      <c r="NH37" s="234"/>
      <c r="NI37" s="234"/>
      <c r="NJ37" s="234"/>
      <c r="NK37" s="234"/>
      <c r="NL37" s="234"/>
      <c r="NM37" s="234"/>
      <c r="NN37" s="234"/>
      <c r="NO37" s="234"/>
      <c r="NP37" s="234"/>
      <c r="NQ37" s="234"/>
      <c r="NR37" s="234"/>
      <c r="NS37" s="234"/>
      <c r="NT37" s="234"/>
      <c r="NU37" s="234"/>
      <c r="NV37" s="234"/>
      <c r="NW37" s="234"/>
      <c r="NX37" s="234"/>
      <c r="NY37" s="234"/>
      <c r="NZ37" s="234"/>
      <c r="OA37" s="234"/>
      <c r="OB37" s="234"/>
      <c r="OC37" s="234"/>
      <c r="OD37" s="234"/>
      <c r="OE37" s="234"/>
      <c r="OF37" s="234"/>
      <c r="OG37" s="234"/>
      <c r="OH37" s="234"/>
      <c r="OI37" s="234"/>
      <c r="OJ37" s="234"/>
      <c r="OK37" s="234"/>
      <c r="OL37" s="234"/>
      <c r="OM37" s="234"/>
      <c r="ON37" s="234"/>
      <c r="OO37" s="234"/>
      <c r="OP37" s="234"/>
      <c r="OQ37" s="234"/>
      <c r="OR37" s="234"/>
      <c r="OS37" s="234"/>
      <c r="OT37" s="234"/>
      <c r="OU37" s="234"/>
      <c r="OV37" s="234"/>
      <c r="OW37" s="234"/>
      <c r="OX37" s="234"/>
      <c r="OY37" s="234"/>
      <c r="OZ37" s="234"/>
      <c r="PA37" s="234"/>
      <c r="PB37" s="234"/>
    </row>
    <row r="38" spans="1:418" s="247" customFormat="1" ht="14" hidden="1">
      <c r="A38" s="234"/>
      <c r="B38" s="234"/>
      <c r="C38" s="237"/>
      <c r="D38" s="304"/>
      <c r="E38" s="304"/>
      <c r="F38" s="304"/>
      <c r="G38" s="304"/>
      <c r="H38" s="304"/>
      <c r="I38" s="304"/>
      <c r="J38" s="304"/>
      <c r="K38" s="237"/>
      <c r="L38" s="234"/>
      <c r="M38" s="234"/>
      <c r="N38" s="234"/>
      <c r="O38" s="234"/>
      <c r="P38" s="234"/>
      <c r="Q38" s="234"/>
      <c r="R38" s="234"/>
      <c r="S38" s="234"/>
      <c r="T38" s="234"/>
      <c r="U38" s="234"/>
      <c r="V38" s="234"/>
      <c r="W38" s="234"/>
      <c r="X38" s="322"/>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4"/>
      <c r="DZ38" s="234"/>
      <c r="EA38" s="234"/>
      <c r="EB38" s="234"/>
      <c r="EC38" s="234"/>
      <c r="ED38" s="234"/>
      <c r="EE38" s="234"/>
      <c r="EF38" s="234"/>
      <c r="EG38" s="234"/>
      <c r="EH38" s="234"/>
      <c r="EI38" s="234"/>
      <c r="EJ38" s="234"/>
      <c r="EK38" s="234"/>
      <c r="EL38" s="234"/>
      <c r="EM38" s="234"/>
      <c r="EN38" s="234"/>
      <c r="EO38" s="234"/>
      <c r="EP38" s="234"/>
      <c r="EQ38" s="234"/>
      <c r="ER38" s="234"/>
      <c r="ES38" s="234"/>
      <c r="ET38" s="234"/>
      <c r="EU38" s="234"/>
      <c r="EV38" s="234"/>
      <c r="EW38" s="234"/>
      <c r="EX38" s="234"/>
      <c r="EY38" s="234"/>
      <c r="EZ38" s="234"/>
      <c r="FA38" s="234"/>
      <c r="FB38" s="234"/>
      <c r="FC38" s="234"/>
      <c r="FD38" s="234"/>
      <c r="FE38" s="234"/>
      <c r="FF38" s="234"/>
      <c r="FG38" s="234"/>
      <c r="FH38" s="234"/>
      <c r="FI38" s="234"/>
      <c r="FJ38" s="234"/>
      <c r="FK38" s="234"/>
      <c r="FL38" s="234"/>
      <c r="FM38" s="234"/>
      <c r="FN38" s="234"/>
      <c r="FO38" s="234"/>
      <c r="FP38" s="234"/>
      <c r="FQ38" s="234"/>
      <c r="FR38" s="234"/>
      <c r="FS38" s="234"/>
      <c r="FT38" s="234"/>
      <c r="FU38" s="234"/>
      <c r="FV38" s="234"/>
      <c r="FW38" s="234"/>
      <c r="FX38" s="234"/>
      <c r="FY38" s="234"/>
      <c r="FZ38" s="234"/>
      <c r="GA38" s="234"/>
      <c r="GB38" s="234"/>
      <c r="GC38" s="234"/>
      <c r="GD38" s="234"/>
      <c r="GE38" s="234"/>
      <c r="GF38" s="234"/>
      <c r="GG38" s="234"/>
      <c r="GH38" s="234"/>
      <c r="GI38" s="234"/>
      <c r="GJ38" s="234"/>
      <c r="GK38" s="234"/>
      <c r="GL38" s="234"/>
      <c r="GM38" s="234"/>
      <c r="GN38" s="234"/>
      <c r="GO38" s="234"/>
      <c r="GP38" s="234"/>
      <c r="GQ38" s="234"/>
      <c r="GR38" s="234"/>
      <c r="GS38" s="234"/>
      <c r="GT38" s="234"/>
      <c r="GU38" s="234"/>
      <c r="GV38" s="234"/>
      <c r="GW38" s="234"/>
      <c r="GX38" s="234"/>
      <c r="GY38" s="234"/>
      <c r="GZ38" s="234"/>
      <c r="HA38" s="234"/>
      <c r="HB38" s="234"/>
      <c r="HC38" s="234"/>
      <c r="HD38" s="234"/>
      <c r="HE38" s="234"/>
      <c r="HF38" s="234"/>
      <c r="HG38" s="234"/>
      <c r="HH38" s="234"/>
      <c r="HI38" s="234"/>
      <c r="HJ38" s="234"/>
      <c r="HK38" s="234"/>
      <c r="HL38" s="234"/>
      <c r="HM38" s="234"/>
      <c r="HN38" s="234"/>
      <c r="HO38" s="234"/>
      <c r="HP38" s="234"/>
      <c r="HQ38" s="234"/>
      <c r="HR38" s="234"/>
      <c r="HS38" s="234"/>
      <c r="HT38" s="234"/>
      <c r="HU38" s="234"/>
      <c r="HV38" s="234"/>
      <c r="HW38" s="234"/>
      <c r="HX38" s="234"/>
      <c r="HY38" s="234"/>
      <c r="HZ38" s="234"/>
      <c r="IA38" s="234"/>
      <c r="IB38" s="234"/>
      <c r="IC38" s="234"/>
      <c r="ID38" s="234"/>
      <c r="IE38" s="234"/>
      <c r="IF38" s="234"/>
      <c r="IG38" s="234"/>
      <c r="IH38" s="234"/>
      <c r="II38" s="234"/>
      <c r="IJ38" s="234"/>
      <c r="IK38" s="234"/>
      <c r="IL38" s="234"/>
      <c r="IM38" s="234"/>
      <c r="IN38" s="234"/>
      <c r="IO38" s="234"/>
      <c r="IP38" s="234"/>
      <c r="IQ38" s="234"/>
      <c r="IR38" s="234"/>
      <c r="IS38" s="234"/>
      <c r="IT38" s="234"/>
      <c r="IU38" s="234"/>
      <c r="IV38" s="234"/>
      <c r="IW38" s="234"/>
      <c r="IX38" s="234"/>
      <c r="IY38" s="234"/>
      <c r="IZ38" s="234"/>
      <c r="JA38" s="234"/>
      <c r="JB38" s="234"/>
      <c r="JC38" s="234"/>
      <c r="JD38" s="234"/>
      <c r="JE38" s="234"/>
      <c r="JF38" s="234"/>
      <c r="JG38" s="234"/>
      <c r="JH38" s="234"/>
      <c r="JI38" s="234"/>
      <c r="JJ38" s="234"/>
      <c r="JK38" s="234"/>
      <c r="JL38" s="234"/>
      <c r="JM38" s="234"/>
      <c r="JN38" s="234"/>
      <c r="JO38" s="234"/>
      <c r="JP38" s="234"/>
      <c r="JQ38" s="234"/>
      <c r="JR38" s="234"/>
      <c r="JS38" s="234"/>
      <c r="JT38" s="234"/>
      <c r="JU38" s="234"/>
      <c r="JV38" s="234"/>
      <c r="JW38" s="234"/>
      <c r="JX38" s="234"/>
      <c r="JY38" s="234"/>
      <c r="JZ38" s="234"/>
      <c r="KA38" s="234"/>
      <c r="KB38" s="234"/>
      <c r="KC38" s="234"/>
      <c r="KD38" s="234"/>
      <c r="KE38" s="234"/>
      <c r="KF38" s="234"/>
      <c r="KG38" s="234"/>
      <c r="KH38" s="234"/>
      <c r="KI38" s="234"/>
      <c r="KJ38" s="234"/>
      <c r="KK38" s="234"/>
      <c r="KL38" s="234"/>
      <c r="KM38" s="234"/>
      <c r="KN38" s="234"/>
      <c r="KO38" s="234"/>
      <c r="KP38" s="234"/>
      <c r="KQ38" s="234"/>
      <c r="KR38" s="234"/>
      <c r="KS38" s="234"/>
      <c r="KT38" s="234"/>
      <c r="KU38" s="234"/>
      <c r="KV38" s="234"/>
      <c r="KW38" s="234"/>
      <c r="KX38" s="234"/>
      <c r="KY38" s="234"/>
      <c r="KZ38" s="234"/>
      <c r="LA38" s="234"/>
      <c r="LB38" s="234"/>
      <c r="LC38" s="234"/>
      <c r="LD38" s="234"/>
      <c r="LE38" s="234"/>
      <c r="LF38" s="234"/>
      <c r="LG38" s="234"/>
      <c r="LH38" s="234"/>
      <c r="LI38" s="234"/>
      <c r="LJ38" s="234"/>
      <c r="LK38" s="234"/>
      <c r="LL38" s="234"/>
      <c r="LM38" s="234"/>
      <c r="LN38" s="234"/>
      <c r="LO38" s="234"/>
      <c r="LP38" s="234"/>
      <c r="LQ38" s="234"/>
      <c r="LR38" s="234"/>
      <c r="LS38" s="234"/>
      <c r="LT38" s="234"/>
      <c r="LU38" s="234"/>
      <c r="LV38" s="234"/>
      <c r="LW38" s="234"/>
      <c r="LX38" s="234"/>
      <c r="LY38" s="234"/>
      <c r="LZ38" s="234"/>
      <c r="MA38" s="234"/>
      <c r="MB38" s="234"/>
      <c r="MC38" s="234"/>
      <c r="MD38" s="234"/>
      <c r="ME38" s="234"/>
      <c r="MF38" s="234"/>
      <c r="MG38" s="234"/>
      <c r="MH38" s="234"/>
      <c r="MI38" s="234"/>
      <c r="MJ38" s="234"/>
      <c r="MK38" s="234"/>
      <c r="ML38" s="234"/>
      <c r="MM38" s="234"/>
      <c r="MN38" s="234"/>
      <c r="MO38" s="234"/>
      <c r="MP38" s="234"/>
      <c r="MQ38" s="234"/>
      <c r="MR38" s="234"/>
      <c r="MS38" s="234"/>
      <c r="MT38" s="234"/>
      <c r="MU38" s="234"/>
      <c r="MV38" s="234"/>
      <c r="MW38" s="234"/>
      <c r="MX38" s="234"/>
      <c r="MY38" s="234"/>
      <c r="MZ38" s="234"/>
      <c r="NA38" s="234"/>
      <c r="NB38" s="234"/>
      <c r="NC38" s="234"/>
      <c r="ND38" s="234"/>
      <c r="NE38" s="234"/>
      <c r="NF38" s="234"/>
      <c r="NG38" s="234"/>
      <c r="NH38" s="234"/>
      <c r="NI38" s="234"/>
      <c r="NJ38" s="234"/>
      <c r="NK38" s="234"/>
      <c r="NL38" s="234"/>
      <c r="NM38" s="234"/>
      <c r="NN38" s="234"/>
      <c r="NO38" s="234"/>
      <c r="NP38" s="234"/>
      <c r="NQ38" s="234"/>
      <c r="NR38" s="234"/>
      <c r="NS38" s="234"/>
      <c r="NT38" s="234"/>
      <c r="NU38" s="234"/>
      <c r="NV38" s="234"/>
      <c r="NW38" s="234"/>
      <c r="NX38" s="234"/>
      <c r="NY38" s="234"/>
      <c r="NZ38" s="234"/>
      <c r="OA38" s="234"/>
      <c r="OB38" s="234"/>
      <c r="OC38" s="234"/>
      <c r="OD38" s="234"/>
      <c r="OE38" s="234"/>
      <c r="OF38" s="234"/>
      <c r="OG38" s="234"/>
      <c r="OH38" s="234"/>
      <c r="OI38" s="234"/>
      <c r="OJ38" s="234"/>
      <c r="OK38" s="234"/>
      <c r="OL38" s="234"/>
      <c r="OM38" s="234"/>
      <c r="ON38" s="234"/>
      <c r="OO38" s="234"/>
      <c r="OP38" s="234"/>
      <c r="OQ38" s="234"/>
      <c r="OR38" s="234"/>
      <c r="OS38" s="234"/>
      <c r="OT38" s="234"/>
      <c r="OU38" s="234"/>
      <c r="OV38" s="234"/>
      <c r="OW38" s="234"/>
      <c r="OX38" s="234"/>
      <c r="OY38" s="234"/>
      <c r="OZ38" s="234"/>
      <c r="PA38" s="234"/>
      <c r="PB38" s="234"/>
    </row>
    <row r="39" spans="1:418" s="247" customFormat="1" ht="14" hidden="1">
      <c r="A39" s="234"/>
      <c r="B39" s="234"/>
      <c r="C39" s="237"/>
      <c r="D39" s="304"/>
      <c r="E39" s="304"/>
      <c r="F39" s="304"/>
      <c r="G39" s="304"/>
      <c r="H39" s="304"/>
      <c r="I39" s="304"/>
      <c r="J39" s="304"/>
      <c r="K39" s="237"/>
      <c r="L39" s="234"/>
      <c r="M39" s="234"/>
      <c r="N39" s="234"/>
      <c r="O39" s="234"/>
      <c r="P39" s="234"/>
      <c r="Q39" s="234"/>
      <c r="R39" s="234"/>
      <c r="S39" s="234"/>
      <c r="T39" s="234"/>
      <c r="U39" s="234"/>
      <c r="V39" s="234"/>
      <c r="W39" s="234"/>
      <c r="X39" s="322"/>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c r="EO39" s="234"/>
      <c r="EP39" s="234"/>
      <c r="EQ39" s="234"/>
      <c r="ER39" s="234"/>
      <c r="ES39" s="234"/>
      <c r="ET39" s="234"/>
      <c r="EU39" s="234"/>
      <c r="EV39" s="234"/>
      <c r="EW39" s="234"/>
      <c r="EX39" s="234"/>
      <c r="EY39" s="234"/>
      <c r="EZ39" s="234"/>
      <c r="FA39" s="234"/>
      <c r="FB39" s="234"/>
      <c r="FC39" s="234"/>
      <c r="FD39" s="234"/>
      <c r="FE39" s="234"/>
      <c r="FF39" s="234"/>
      <c r="FG39" s="234"/>
      <c r="FH39" s="234"/>
      <c r="FI39" s="234"/>
      <c r="FJ39" s="234"/>
      <c r="FK39" s="234"/>
      <c r="FL39" s="234"/>
      <c r="FM39" s="234"/>
      <c r="FN39" s="234"/>
      <c r="FO39" s="234"/>
      <c r="FP39" s="234"/>
      <c r="FQ39" s="234"/>
      <c r="FR39" s="234"/>
      <c r="FS39" s="234"/>
      <c r="FT39" s="234"/>
      <c r="FU39" s="234"/>
      <c r="FV39" s="234"/>
      <c r="FW39" s="234"/>
      <c r="FX39" s="234"/>
      <c r="FY39" s="234"/>
      <c r="FZ39" s="234"/>
      <c r="GA39" s="234"/>
      <c r="GB39" s="234"/>
      <c r="GC39" s="234"/>
      <c r="GD39" s="234"/>
      <c r="GE39" s="234"/>
      <c r="GF39" s="234"/>
      <c r="GG39" s="234"/>
      <c r="GH39" s="234"/>
      <c r="GI39" s="234"/>
      <c r="GJ39" s="234"/>
      <c r="GK39" s="234"/>
      <c r="GL39" s="234"/>
      <c r="GM39" s="234"/>
      <c r="GN39" s="234"/>
      <c r="GO39" s="234"/>
      <c r="GP39" s="234"/>
      <c r="GQ39" s="234"/>
      <c r="GR39" s="234"/>
      <c r="GS39" s="234"/>
      <c r="GT39" s="234"/>
      <c r="GU39" s="234"/>
      <c r="GV39" s="234"/>
      <c r="GW39" s="234"/>
      <c r="GX39" s="234"/>
      <c r="GY39" s="234"/>
      <c r="GZ39" s="234"/>
      <c r="HA39" s="234"/>
      <c r="HB39" s="234"/>
      <c r="HC39" s="234"/>
      <c r="HD39" s="234"/>
      <c r="HE39" s="234"/>
      <c r="HF39" s="234"/>
      <c r="HG39" s="234"/>
      <c r="HH39" s="234"/>
      <c r="HI39" s="234"/>
      <c r="HJ39" s="234"/>
      <c r="HK39" s="234"/>
      <c r="HL39" s="234"/>
      <c r="HM39" s="234"/>
      <c r="HN39" s="234"/>
      <c r="HO39" s="234"/>
      <c r="HP39" s="234"/>
      <c r="HQ39" s="234"/>
      <c r="HR39" s="234"/>
      <c r="HS39" s="234"/>
      <c r="HT39" s="234"/>
      <c r="HU39" s="234"/>
      <c r="HV39" s="234"/>
      <c r="HW39" s="234"/>
      <c r="HX39" s="234"/>
      <c r="HY39" s="234"/>
      <c r="HZ39" s="234"/>
      <c r="IA39" s="234"/>
      <c r="IB39" s="234"/>
      <c r="IC39" s="234"/>
      <c r="ID39" s="234"/>
      <c r="IE39" s="234"/>
      <c r="IF39" s="234"/>
      <c r="IG39" s="234"/>
      <c r="IH39" s="234"/>
      <c r="II39" s="234"/>
      <c r="IJ39" s="234"/>
      <c r="IK39" s="234"/>
      <c r="IL39" s="234"/>
      <c r="IM39" s="234"/>
      <c r="IN39" s="234"/>
      <c r="IO39" s="234"/>
      <c r="IP39" s="234"/>
      <c r="IQ39" s="234"/>
      <c r="IR39" s="234"/>
      <c r="IS39" s="234"/>
      <c r="IT39" s="234"/>
      <c r="IU39" s="234"/>
      <c r="IV39" s="234"/>
      <c r="IW39" s="234"/>
      <c r="IX39" s="234"/>
      <c r="IY39" s="234"/>
      <c r="IZ39" s="234"/>
      <c r="JA39" s="234"/>
      <c r="JB39" s="234"/>
      <c r="JC39" s="234"/>
      <c r="JD39" s="234"/>
      <c r="JE39" s="234"/>
      <c r="JF39" s="234"/>
      <c r="JG39" s="234"/>
      <c r="JH39" s="234"/>
      <c r="JI39" s="234"/>
      <c r="JJ39" s="234"/>
      <c r="JK39" s="234"/>
      <c r="JL39" s="234"/>
      <c r="JM39" s="234"/>
      <c r="JN39" s="234"/>
      <c r="JO39" s="234"/>
      <c r="JP39" s="234"/>
      <c r="JQ39" s="234"/>
      <c r="JR39" s="234"/>
      <c r="JS39" s="234"/>
      <c r="JT39" s="234"/>
      <c r="JU39" s="234"/>
      <c r="JV39" s="234"/>
      <c r="JW39" s="234"/>
      <c r="JX39" s="234"/>
      <c r="JY39" s="234"/>
      <c r="JZ39" s="234"/>
      <c r="KA39" s="234"/>
      <c r="KB39" s="234"/>
      <c r="KC39" s="234"/>
      <c r="KD39" s="234"/>
      <c r="KE39" s="234"/>
      <c r="KF39" s="234"/>
      <c r="KG39" s="234"/>
      <c r="KH39" s="234"/>
      <c r="KI39" s="234"/>
      <c r="KJ39" s="234"/>
      <c r="KK39" s="234"/>
      <c r="KL39" s="234"/>
      <c r="KM39" s="234"/>
      <c r="KN39" s="234"/>
      <c r="KO39" s="234"/>
      <c r="KP39" s="234"/>
      <c r="KQ39" s="234"/>
      <c r="KR39" s="234"/>
      <c r="KS39" s="234"/>
      <c r="KT39" s="234"/>
      <c r="KU39" s="234"/>
      <c r="KV39" s="234"/>
      <c r="KW39" s="234"/>
      <c r="KX39" s="234"/>
      <c r="KY39" s="234"/>
      <c r="KZ39" s="234"/>
      <c r="LA39" s="234"/>
      <c r="LB39" s="234"/>
      <c r="LC39" s="234"/>
      <c r="LD39" s="234"/>
      <c r="LE39" s="234"/>
      <c r="LF39" s="234"/>
      <c r="LG39" s="234"/>
      <c r="LH39" s="234"/>
      <c r="LI39" s="234"/>
      <c r="LJ39" s="234"/>
      <c r="LK39" s="234"/>
      <c r="LL39" s="234"/>
      <c r="LM39" s="234"/>
      <c r="LN39" s="234"/>
      <c r="LO39" s="234"/>
      <c r="LP39" s="234"/>
      <c r="LQ39" s="234"/>
      <c r="LR39" s="234"/>
      <c r="LS39" s="234"/>
      <c r="LT39" s="234"/>
      <c r="LU39" s="234"/>
      <c r="LV39" s="234"/>
      <c r="LW39" s="234"/>
      <c r="LX39" s="234"/>
      <c r="LY39" s="234"/>
      <c r="LZ39" s="234"/>
      <c r="MA39" s="234"/>
      <c r="MB39" s="234"/>
      <c r="MC39" s="234"/>
      <c r="MD39" s="234"/>
      <c r="ME39" s="234"/>
      <c r="MF39" s="234"/>
      <c r="MG39" s="234"/>
      <c r="MH39" s="234"/>
      <c r="MI39" s="234"/>
      <c r="MJ39" s="234"/>
      <c r="MK39" s="234"/>
      <c r="ML39" s="234"/>
      <c r="MM39" s="234"/>
      <c r="MN39" s="234"/>
      <c r="MO39" s="234"/>
      <c r="MP39" s="234"/>
      <c r="MQ39" s="234"/>
      <c r="MR39" s="234"/>
      <c r="MS39" s="234"/>
      <c r="MT39" s="234"/>
      <c r="MU39" s="234"/>
      <c r="MV39" s="234"/>
      <c r="MW39" s="234"/>
      <c r="MX39" s="234"/>
      <c r="MY39" s="234"/>
      <c r="MZ39" s="234"/>
      <c r="NA39" s="234"/>
      <c r="NB39" s="234"/>
      <c r="NC39" s="234"/>
      <c r="ND39" s="234"/>
      <c r="NE39" s="234"/>
      <c r="NF39" s="234"/>
      <c r="NG39" s="234"/>
      <c r="NH39" s="234"/>
      <c r="NI39" s="234"/>
      <c r="NJ39" s="234"/>
      <c r="NK39" s="234"/>
      <c r="NL39" s="234"/>
      <c r="NM39" s="234"/>
      <c r="NN39" s="234"/>
      <c r="NO39" s="234"/>
      <c r="NP39" s="234"/>
      <c r="NQ39" s="234"/>
      <c r="NR39" s="234"/>
      <c r="NS39" s="234"/>
      <c r="NT39" s="234"/>
      <c r="NU39" s="234"/>
      <c r="NV39" s="234"/>
      <c r="NW39" s="234"/>
      <c r="NX39" s="234"/>
      <c r="NY39" s="234"/>
      <c r="NZ39" s="234"/>
      <c r="OA39" s="234"/>
      <c r="OB39" s="234"/>
      <c r="OC39" s="234"/>
      <c r="OD39" s="234"/>
      <c r="OE39" s="234"/>
      <c r="OF39" s="234"/>
      <c r="OG39" s="234"/>
      <c r="OH39" s="234"/>
      <c r="OI39" s="234"/>
      <c r="OJ39" s="234"/>
      <c r="OK39" s="234"/>
      <c r="OL39" s="234"/>
      <c r="OM39" s="234"/>
      <c r="ON39" s="234"/>
      <c r="OO39" s="234"/>
      <c r="OP39" s="234"/>
      <c r="OQ39" s="234"/>
      <c r="OR39" s="234"/>
      <c r="OS39" s="234"/>
      <c r="OT39" s="234"/>
      <c r="OU39" s="234"/>
      <c r="OV39" s="234"/>
      <c r="OW39" s="234"/>
      <c r="OX39" s="234"/>
      <c r="OY39" s="234"/>
      <c r="OZ39" s="234"/>
      <c r="PA39" s="234"/>
      <c r="PB39" s="234"/>
    </row>
    <row r="40" spans="1:418" s="247" customFormat="1" ht="14" hidden="1">
      <c r="A40" s="234"/>
      <c r="B40" s="234"/>
      <c r="C40" s="237"/>
      <c r="D40" s="304"/>
      <c r="E40" s="304"/>
      <c r="F40" s="304"/>
      <c r="G40" s="304"/>
      <c r="H40" s="304"/>
      <c r="I40" s="304"/>
      <c r="J40" s="304"/>
      <c r="K40" s="237"/>
      <c r="L40" s="234"/>
      <c r="M40" s="234"/>
      <c r="N40" s="234"/>
      <c r="O40" s="234"/>
      <c r="P40" s="234"/>
      <c r="Q40" s="234"/>
      <c r="R40" s="234"/>
      <c r="S40" s="234"/>
      <c r="T40" s="234"/>
      <c r="U40" s="234"/>
      <c r="V40" s="234"/>
      <c r="W40" s="234"/>
      <c r="X40" s="322"/>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4"/>
      <c r="EK40" s="234"/>
      <c r="EL40" s="234"/>
      <c r="EM40" s="234"/>
      <c r="EN40" s="234"/>
      <c r="EO40" s="234"/>
      <c r="EP40" s="234"/>
      <c r="EQ40" s="234"/>
      <c r="ER40" s="234"/>
      <c r="ES40" s="234"/>
      <c r="ET40" s="234"/>
      <c r="EU40" s="234"/>
      <c r="EV40" s="234"/>
      <c r="EW40" s="234"/>
      <c r="EX40" s="234"/>
      <c r="EY40" s="234"/>
      <c r="EZ40" s="234"/>
      <c r="FA40" s="234"/>
      <c r="FB40" s="234"/>
      <c r="FC40" s="234"/>
      <c r="FD40" s="234"/>
      <c r="FE40" s="234"/>
      <c r="FF40" s="234"/>
      <c r="FG40" s="234"/>
      <c r="FH40" s="234"/>
      <c r="FI40" s="234"/>
      <c r="FJ40" s="234"/>
      <c r="FK40" s="234"/>
      <c r="FL40" s="234"/>
      <c r="FM40" s="234"/>
      <c r="FN40" s="234"/>
      <c r="FO40" s="234"/>
      <c r="FP40" s="234"/>
      <c r="FQ40" s="234"/>
      <c r="FR40" s="234"/>
      <c r="FS40" s="234"/>
      <c r="FT40" s="234"/>
      <c r="FU40" s="234"/>
      <c r="FV40" s="234"/>
      <c r="FW40" s="234"/>
      <c r="FX40" s="234"/>
      <c r="FY40" s="234"/>
      <c r="FZ40" s="234"/>
      <c r="GA40" s="234"/>
      <c r="GB40" s="234"/>
      <c r="GC40" s="234"/>
      <c r="GD40" s="234"/>
      <c r="GE40" s="234"/>
      <c r="GF40" s="234"/>
      <c r="GG40" s="234"/>
      <c r="GH40" s="234"/>
      <c r="GI40" s="234"/>
      <c r="GJ40" s="234"/>
      <c r="GK40" s="234"/>
      <c r="GL40" s="234"/>
      <c r="GM40" s="234"/>
      <c r="GN40" s="234"/>
      <c r="GO40" s="234"/>
      <c r="GP40" s="234"/>
      <c r="GQ40" s="234"/>
      <c r="GR40" s="234"/>
      <c r="GS40" s="234"/>
      <c r="GT40" s="234"/>
      <c r="GU40" s="234"/>
      <c r="GV40" s="234"/>
      <c r="GW40" s="234"/>
      <c r="GX40" s="234"/>
      <c r="GY40" s="234"/>
      <c r="GZ40" s="234"/>
      <c r="HA40" s="234"/>
      <c r="HB40" s="234"/>
      <c r="HC40" s="234"/>
      <c r="HD40" s="234"/>
      <c r="HE40" s="234"/>
      <c r="HF40" s="234"/>
      <c r="HG40" s="234"/>
      <c r="HH40" s="234"/>
      <c r="HI40" s="234"/>
      <c r="HJ40" s="234"/>
      <c r="HK40" s="234"/>
      <c r="HL40" s="234"/>
      <c r="HM40" s="234"/>
      <c r="HN40" s="234"/>
      <c r="HO40" s="234"/>
      <c r="HP40" s="234"/>
      <c r="HQ40" s="234"/>
      <c r="HR40" s="234"/>
      <c r="HS40" s="234"/>
      <c r="HT40" s="234"/>
      <c r="HU40" s="234"/>
      <c r="HV40" s="234"/>
      <c r="HW40" s="234"/>
      <c r="HX40" s="234"/>
      <c r="HY40" s="234"/>
      <c r="HZ40" s="234"/>
      <c r="IA40" s="234"/>
      <c r="IB40" s="234"/>
      <c r="IC40" s="234"/>
      <c r="ID40" s="234"/>
      <c r="IE40" s="234"/>
      <c r="IF40" s="234"/>
      <c r="IG40" s="234"/>
      <c r="IH40" s="234"/>
      <c r="II40" s="234"/>
      <c r="IJ40" s="234"/>
      <c r="IK40" s="234"/>
      <c r="IL40" s="234"/>
      <c r="IM40" s="234"/>
      <c r="IN40" s="234"/>
      <c r="IO40" s="234"/>
      <c r="IP40" s="234"/>
      <c r="IQ40" s="234"/>
      <c r="IR40" s="234"/>
      <c r="IS40" s="234"/>
      <c r="IT40" s="234"/>
      <c r="IU40" s="234"/>
      <c r="IV40" s="234"/>
      <c r="IW40" s="234"/>
      <c r="IX40" s="234"/>
      <c r="IY40" s="234"/>
      <c r="IZ40" s="234"/>
      <c r="JA40" s="234"/>
      <c r="JB40" s="234"/>
      <c r="JC40" s="234"/>
      <c r="JD40" s="234"/>
      <c r="JE40" s="234"/>
      <c r="JF40" s="234"/>
      <c r="JG40" s="234"/>
      <c r="JH40" s="234"/>
      <c r="JI40" s="234"/>
      <c r="JJ40" s="234"/>
      <c r="JK40" s="234"/>
      <c r="JL40" s="234"/>
      <c r="JM40" s="234"/>
      <c r="JN40" s="234"/>
      <c r="JO40" s="234"/>
      <c r="JP40" s="234"/>
      <c r="JQ40" s="234"/>
      <c r="JR40" s="234"/>
      <c r="JS40" s="234"/>
      <c r="JT40" s="234"/>
      <c r="JU40" s="234"/>
      <c r="JV40" s="234"/>
      <c r="JW40" s="234"/>
      <c r="JX40" s="234"/>
      <c r="JY40" s="234"/>
      <c r="JZ40" s="234"/>
      <c r="KA40" s="234"/>
      <c r="KB40" s="234"/>
      <c r="KC40" s="234"/>
      <c r="KD40" s="234"/>
      <c r="KE40" s="234"/>
      <c r="KF40" s="234"/>
      <c r="KG40" s="234"/>
      <c r="KH40" s="234"/>
      <c r="KI40" s="234"/>
      <c r="KJ40" s="234"/>
      <c r="KK40" s="234"/>
      <c r="KL40" s="234"/>
      <c r="KM40" s="234"/>
      <c r="KN40" s="234"/>
      <c r="KO40" s="234"/>
      <c r="KP40" s="234"/>
      <c r="KQ40" s="234"/>
      <c r="KR40" s="234"/>
      <c r="KS40" s="234"/>
      <c r="KT40" s="234"/>
      <c r="KU40" s="234"/>
      <c r="KV40" s="234"/>
      <c r="KW40" s="234"/>
      <c r="KX40" s="234"/>
      <c r="KY40" s="234"/>
      <c r="KZ40" s="234"/>
      <c r="LA40" s="234"/>
      <c r="LB40" s="234"/>
      <c r="LC40" s="234"/>
      <c r="LD40" s="234"/>
      <c r="LE40" s="234"/>
      <c r="LF40" s="234"/>
      <c r="LG40" s="234"/>
      <c r="LH40" s="234"/>
      <c r="LI40" s="234"/>
      <c r="LJ40" s="234"/>
      <c r="LK40" s="234"/>
      <c r="LL40" s="234"/>
      <c r="LM40" s="234"/>
      <c r="LN40" s="234"/>
      <c r="LO40" s="234"/>
      <c r="LP40" s="234"/>
      <c r="LQ40" s="234"/>
      <c r="LR40" s="234"/>
      <c r="LS40" s="234"/>
      <c r="LT40" s="234"/>
      <c r="LU40" s="234"/>
      <c r="LV40" s="234"/>
      <c r="LW40" s="234"/>
      <c r="LX40" s="234"/>
      <c r="LY40" s="234"/>
      <c r="LZ40" s="234"/>
      <c r="MA40" s="234"/>
      <c r="MB40" s="234"/>
      <c r="MC40" s="234"/>
      <c r="MD40" s="234"/>
      <c r="ME40" s="234"/>
      <c r="MF40" s="234"/>
      <c r="MG40" s="234"/>
      <c r="MH40" s="234"/>
      <c r="MI40" s="234"/>
      <c r="MJ40" s="234"/>
      <c r="MK40" s="234"/>
      <c r="ML40" s="234"/>
      <c r="MM40" s="234"/>
      <c r="MN40" s="234"/>
      <c r="MO40" s="234"/>
      <c r="MP40" s="234"/>
      <c r="MQ40" s="234"/>
      <c r="MR40" s="234"/>
      <c r="MS40" s="234"/>
      <c r="MT40" s="234"/>
      <c r="MU40" s="234"/>
      <c r="MV40" s="234"/>
      <c r="MW40" s="234"/>
      <c r="MX40" s="234"/>
      <c r="MY40" s="234"/>
      <c r="MZ40" s="234"/>
      <c r="NA40" s="234"/>
      <c r="NB40" s="234"/>
      <c r="NC40" s="234"/>
      <c r="ND40" s="234"/>
      <c r="NE40" s="234"/>
      <c r="NF40" s="234"/>
      <c r="NG40" s="234"/>
      <c r="NH40" s="234"/>
      <c r="NI40" s="234"/>
      <c r="NJ40" s="234"/>
      <c r="NK40" s="234"/>
      <c r="NL40" s="234"/>
      <c r="NM40" s="234"/>
      <c r="NN40" s="234"/>
      <c r="NO40" s="234"/>
      <c r="NP40" s="234"/>
      <c r="NQ40" s="234"/>
      <c r="NR40" s="234"/>
      <c r="NS40" s="234"/>
      <c r="NT40" s="234"/>
      <c r="NU40" s="234"/>
      <c r="NV40" s="234"/>
      <c r="NW40" s="234"/>
      <c r="NX40" s="234"/>
      <c r="NY40" s="234"/>
      <c r="NZ40" s="234"/>
      <c r="OA40" s="234"/>
      <c r="OB40" s="234"/>
      <c r="OC40" s="234"/>
      <c r="OD40" s="234"/>
      <c r="OE40" s="234"/>
      <c r="OF40" s="234"/>
      <c r="OG40" s="234"/>
      <c r="OH40" s="234"/>
      <c r="OI40" s="234"/>
      <c r="OJ40" s="234"/>
      <c r="OK40" s="234"/>
      <c r="OL40" s="234"/>
      <c r="OM40" s="234"/>
      <c r="ON40" s="234"/>
      <c r="OO40" s="234"/>
      <c r="OP40" s="234"/>
      <c r="OQ40" s="234"/>
      <c r="OR40" s="234"/>
      <c r="OS40" s="234"/>
      <c r="OT40" s="234"/>
      <c r="OU40" s="234"/>
      <c r="OV40" s="234"/>
      <c r="OW40" s="234"/>
      <c r="OX40" s="234"/>
      <c r="OY40" s="234"/>
      <c r="OZ40" s="234"/>
      <c r="PA40" s="234"/>
      <c r="PB40" s="234"/>
    </row>
    <row r="41" spans="1:418" s="247" customFormat="1" ht="14" hidden="1">
      <c r="A41" s="234"/>
      <c r="B41" s="234"/>
      <c r="C41" s="237"/>
      <c r="D41" s="304"/>
      <c r="E41" s="304"/>
      <c r="F41" s="304"/>
      <c r="G41" s="304"/>
      <c r="H41" s="304"/>
      <c r="I41" s="304"/>
      <c r="J41" s="304"/>
      <c r="K41" s="237"/>
      <c r="L41" s="234"/>
      <c r="M41" s="234"/>
      <c r="N41" s="234"/>
      <c r="O41" s="234"/>
      <c r="P41" s="234"/>
      <c r="Q41" s="234"/>
      <c r="R41" s="234"/>
      <c r="S41" s="234"/>
      <c r="T41" s="234"/>
      <c r="U41" s="234"/>
      <c r="V41" s="234"/>
      <c r="W41" s="234"/>
      <c r="X41" s="322"/>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c r="GN41" s="234"/>
      <c r="GO41" s="234"/>
      <c r="GP41" s="234"/>
      <c r="GQ41" s="234"/>
      <c r="GR41" s="234"/>
      <c r="GS41" s="234"/>
      <c r="GT41" s="234"/>
      <c r="GU41" s="234"/>
      <c r="GV41" s="234"/>
      <c r="GW41" s="234"/>
      <c r="GX41" s="234"/>
      <c r="GY41" s="234"/>
      <c r="GZ41" s="234"/>
      <c r="HA41" s="234"/>
      <c r="HB41" s="234"/>
      <c r="HC41" s="234"/>
      <c r="HD41" s="234"/>
      <c r="HE41" s="234"/>
      <c r="HF41" s="234"/>
      <c r="HG41" s="234"/>
      <c r="HH41" s="234"/>
      <c r="HI41" s="234"/>
      <c r="HJ41" s="234"/>
      <c r="HK41" s="234"/>
      <c r="HL41" s="234"/>
      <c r="HM41" s="234"/>
      <c r="HN41" s="234"/>
      <c r="HO41" s="234"/>
      <c r="HP41" s="234"/>
      <c r="HQ41" s="234"/>
      <c r="HR41" s="234"/>
      <c r="HS41" s="234"/>
      <c r="HT41" s="234"/>
      <c r="HU41" s="234"/>
      <c r="HV41" s="234"/>
      <c r="HW41" s="234"/>
      <c r="HX41" s="234"/>
      <c r="HY41" s="234"/>
      <c r="HZ41" s="234"/>
      <c r="IA41" s="234"/>
      <c r="IB41" s="234"/>
      <c r="IC41" s="234"/>
      <c r="ID41" s="234"/>
      <c r="IE41" s="234"/>
      <c r="IF41" s="234"/>
      <c r="IG41" s="234"/>
      <c r="IH41" s="234"/>
      <c r="II41" s="234"/>
      <c r="IJ41" s="234"/>
      <c r="IK41" s="234"/>
      <c r="IL41" s="234"/>
      <c r="IM41" s="234"/>
      <c r="IN41" s="234"/>
      <c r="IO41" s="234"/>
      <c r="IP41" s="234"/>
      <c r="IQ41" s="234"/>
      <c r="IR41" s="234"/>
      <c r="IS41" s="234"/>
      <c r="IT41" s="234"/>
      <c r="IU41" s="234"/>
      <c r="IV41" s="234"/>
      <c r="IW41" s="234"/>
      <c r="IX41" s="234"/>
      <c r="IY41" s="234"/>
      <c r="IZ41" s="234"/>
      <c r="JA41" s="234"/>
      <c r="JB41" s="234"/>
      <c r="JC41" s="234"/>
      <c r="JD41" s="234"/>
      <c r="JE41" s="234"/>
      <c r="JF41" s="234"/>
      <c r="JG41" s="234"/>
      <c r="JH41" s="234"/>
      <c r="JI41" s="234"/>
      <c r="JJ41" s="234"/>
      <c r="JK41" s="234"/>
      <c r="JL41" s="234"/>
      <c r="JM41" s="234"/>
      <c r="JN41" s="234"/>
      <c r="JO41" s="234"/>
      <c r="JP41" s="234"/>
      <c r="JQ41" s="234"/>
      <c r="JR41" s="234"/>
      <c r="JS41" s="234"/>
      <c r="JT41" s="234"/>
      <c r="JU41" s="234"/>
      <c r="JV41" s="234"/>
      <c r="JW41" s="234"/>
      <c r="JX41" s="234"/>
      <c r="JY41" s="234"/>
      <c r="JZ41" s="234"/>
      <c r="KA41" s="234"/>
      <c r="KB41" s="234"/>
      <c r="KC41" s="234"/>
      <c r="KD41" s="234"/>
      <c r="KE41" s="234"/>
      <c r="KF41" s="234"/>
      <c r="KG41" s="234"/>
      <c r="KH41" s="234"/>
      <c r="KI41" s="234"/>
      <c r="KJ41" s="234"/>
      <c r="KK41" s="234"/>
      <c r="KL41" s="234"/>
      <c r="KM41" s="234"/>
      <c r="KN41" s="234"/>
      <c r="KO41" s="234"/>
      <c r="KP41" s="234"/>
      <c r="KQ41" s="234"/>
      <c r="KR41" s="234"/>
      <c r="KS41" s="234"/>
      <c r="KT41" s="234"/>
      <c r="KU41" s="234"/>
      <c r="KV41" s="234"/>
      <c r="KW41" s="234"/>
      <c r="KX41" s="234"/>
      <c r="KY41" s="234"/>
      <c r="KZ41" s="234"/>
      <c r="LA41" s="234"/>
      <c r="LB41" s="234"/>
      <c r="LC41" s="234"/>
      <c r="LD41" s="234"/>
      <c r="LE41" s="234"/>
      <c r="LF41" s="234"/>
      <c r="LG41" s="234"/>
      <c r="LH41" s="234"/>
      <c r="LI41" s="234"/>
      <c r="LJ41" s="234"/>
      <c r="LK41" s="234"/>
      <c r="LL41" s="234"/>
      <c r="LM41" s="234"/>
      <c r="LN41" s="234"/>
      <c r="LO41" s="234"/>
      <c r="LP41" s="234"/>
      <c r="LQ41" s="234"/>
      <c r="LR41" s="234"/>
      <c r="LS41" s="234"/>
      <c r="LT41" s="234"/>
      <c r="LU41" s="234"/>
      <c r="LV41" s="234"/>
      <c r="LW41" s="234"/>
      <c r="LX41" s="234"/>
      <c r="LY41" s="234"/>
      <c r="LZ41" s="234"/>
      <c r="MA41" s="234"/>
      <c r="MB41" s="234"/>
      <c r="MC41" s="234"/>
      <c r="MD41" s="234"/>
      <c r="ME41" s="234"/>
      <c r="MF41" s="234"/>
      <c r="MG41" s="234"/>
      <c r="MH41" s="234"/>
      <c r="MI41" s="234"/>
      <c r="MJ41" s="234"/>
      <c r="MK41" s="234"/>
      <c r="ML41" s="234"/>
      <c r="MM41" s="234"/>
      <c r="MN41" s="234"/>
      <c r="MO41" s="234"/>
      <c r="MP41" s="234"/>
      <c r="MQ41" s="234"/>
      <c r="MR41" s="234"/>
      <c r="MS41" s="234"/>
      <c r="MT41" s="234"/>
      <c r="MU41" s="234"/>
      <c r="MV41" s="234"/>
      <c r="MW41" s="234"/>
      <c r="MX41" s="234"/>
      <c r="MY41" s="234"/>
      <c r="MZ41" s="234"/>
      <c r="NA41" s="234"/>
      <c r="NB41" s="234"/>
      <c r="NC41" s="234"/>
      <c r="ND41" s="234"/>
      <c r="NE41" s="234"/>
      <c r="NF41" s="234"/>
      <c r="NG41" s="234"/>
      <c r="NH41" s="234"/>
      <c r="NI41" s="234"/>
      <c r="NJ41" s="234"/>
      <c r="NK41" s="234"/>
      <c r="NL41" s="234"/>
      <c r="NM41" s="234"/>
      <c r="NN41" s="234"/>
      <c r="NO41" s="234"/>
      <c r="NP41" s="234"/>
      <c r="NQ41" s="234"/>
      <c r="NR41" s="234"/>
      <c r="NS41" s="234"/>
      <c r="NT41" s="234"/>
      <c r="NU41" s="234"/>
      <c r="NV41" s="234"/>
      <c r="NW41" s="234"/>
      <c r="NX41" s="234"/>
      <c r="NY41" s="234"/>
      <c r="NZ41" s="234"/>
      <c r="OA41" s="234"/>
      <c r="OB41" s="234"/>
      <c r="OC41" s="234"/>
      <c r="OD41" s="234"/>
      <c r="OE41" s="234"/>
      <c r="OF41" s="234"/>
      <c r="OG41" s="234"/>
      <c r="OH41" s="234"/>
      <c r="OI41" s="234"/>
      <c r="OJ41" s="234"/>
      <c r="OK41" s="234"/>
      <c r="OL41" s="234"/>
      <c r="OM41" s="234"/>
      <c r="ON41" s="234"/>
      <c r="OO41" s="234"/>
      <c r="OP41" s="234"/>
      <c r="OQ41" s="234"/>
      <c r="OR41" s="234"/>
      <c r="OS41" s="234"/>
      <c r="OT41" s="234"/>
      <c r="OU41" s="234"/>
      <c r="OV41" s="234"/>
      <c r="OW41" s="234"/>
      <c r="OX41" s="234"/>
      <c r="OY41" s="234"/>
      <c r="OZ41" s="234"/>
      <c r="PA41" s="234"/>
      <c r="PB41" s="234"/>
    </row>
    <row r="42" spans="1:418" s="247" customFormat="1" ht="14" hidden="1">
      <c r="A42" s="234"/>
      <c r="B42" s="234"/>
      <c r="C42" s="237"/>
      <c r="D42" s="304"/>
      <c r="E42" s="304"/>
      <c r="F42" s="304"/>
      <c r="G42" s="304"/>
      <c r="H42" s="304"/>
      <c r="I42" s="304"/>
      <c r="J42" s="304"/>
      <c r="K42" s="237"/>
      <c r="L42" s="234"/>
      <c r="M42" s="234"/>
      <c r="N42" s="234"/>
      <c r="O42" s="234"/>
      <c r="P42" s="234"/>
      <c r="Q42" s="234"/>
      <c r="R42" s="234"/>
      <c r="S42" s="234"/>
      <c r="T42" s="234"/>
      <c r="U42" s="234"/>
      <c r="V42" s="234"/>
      <c r="W42" s="234"/>
      <c r="X42" s="322"/>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c r="HN42" s="234"/>
      <c r="HO42" s="234"/>
      <c r="HP42" s="234"/>
      <c r="HQ42" s="234"/>
      <c r="HR42" s="234"/>
      <c r="HS42" s="234"/>
      <c r="HT42" s="234"/>
      <c r="HU42" s="234"/>
      <c r="HV42" s="234"/>
      <c r="HW42" s="234"/>
      <c r="HX42" s="234"/>
      <c r="HY42" s="234"/>
      <c r="HZ42" s="234"/>
      <c r="IA42" s="234"/>
      <c r="IB42" s="234"/>
      <c r="IC42" s="234"/>
      <c r="ID42" s="234"/>
      <c r="IE42" s="234"/>
      <c r="IF42" s="234"/>
      <c r="IG42" s="234"/>
      <c r="IH42" s="234"/>
      <c r="II42" s="234"/>
      <c r="IJ42" s="234"/>
      <c r="IK42" s="234"/>
      <c r="IL42" s="234"/>
      <c r="IM42" s="234"/>
      <c r="IN42" s="234"/>
      <c r="IO42" s="234"/>
      <c r="IP42" s="234"/>
      <c r="IQ42" s="234"/>
      <c r="IR42" s="234"/>
      <c r="IS42" s="234"/>
      <c r="IT42" s="234"/>
      <c r="IU42" s="234"/>
      <c r="IV42" s="234"/>
      <c r="IW42" s="234"/>
      <c r="IX42" s="234"/>
      <c r="IY42" s="234"/>
      <c r="IZ42" s="234"/>
      <c r="JA42" s="234"/>
      <c r="JB42" s="234"/>
      <c r="JC42" s="234"/>
      <c r="JD42" s="234"/>
      <c r="JE42" s="234"/>
      <c r="JF42" s="234"/>
      <c r="JG42" s="234"/>
      <c r="JH42" s="234"/>
      <c r="JI42" s="234"/>
      <c r="JJ42" s="234"/>
      <c r="JK42" s="234"/>
      <c r="JL42" s="234"/>
      <c r="JM42" s="234"/>
      <c r="JN42" s="234"/>
      <c r="JO42" s="234"/>
      <c r="JP42" s="234"/>
      <c r="JQ42" s="234"/>
      <c r="JR42" s="234"/>
      <c r="JS42" s="234"/>
      <c r="JT42" s="234"/>
      <c r="JU42" s="234"/>
      <c r="JV42" s="234"/>
      <c r="JW42" s="234"/>
      <c r="JX42" s="234"/>
      <c r="JY42" s="234"/>
      <c r="JZ42" s="234"/>
      <c r="KA42" s="234"/>
      <c r="KB42" s="234"/>
      <c r="KC42" s="234"/>
      <c r="KD42" s="234"/>
      <c r="KE42" s="234"/>
      <c r="KF42" s="234"/>
      <c r="KG42" s="234"/>
      <c r="KH42" s="234"/>
      <c r="KI42" s="234"/>
      <c r="KJ42" s="234"/>
      <c r="KK42" s="234"/>
      <c r="KL42" s="234"/>
      <c r="KM42" s="234"/>
      <c r="KN42" s="234"/>
      <c r="KO42" s="234"/>
      <c r="KP42" s="234"/>
      <c r="KQ42" s="234"/>
      <c r="KR42" s="234"/>
      <c r="KS42" s="234"/>
      <c r="KT42" s="234"/>
      <c r="KU42" s="234"/>
      <c r="KV42" s="234"/>
      <c r="KW42" s="234"/>
      <c r="KX42" s="234"/>
      <c r="KY42" s="234"/>
      <c r="KZ42" s="234"/>
      <c r="LA42" s="234"/>
      <c r="LB42" s="234"/>
      <c r="LC42" s="234"/>
      <c r="LD42" s="234"/>
      <c r="LE42" s="234"/>
      <c r="LF42" s="234"/>
      <c r="LG42" s="234"/>
      <c r="LH42" s="234"/>
      <c r="LI42" s="234"/>
      <c r="LJ42" s="234"/>
      <c r="LK42" s="234"/>
      <c r="LL42" s="234"/>
      <c r="LM42" s="234"/>
      <c r="LN42" s="234"/>
      <c r="LO42" s="234"/>
      <c r="LP42" s="234"/>
      <c r="LQ42" s="234"/>
      <c r="LR42" s="234"/>
      <c r="LS42" s="234"/>
      <c r="LT42" s="234"/>
      <c r="LU42" s="234"/>
      <c r="LV42" s="234"/>
      <c r="LW42" s="234"/>
      <c r="LX42" s="234"/>
      <c r="LY42" s="234"/>
      <c r="LZ42" s="234"/>
      <c r="MA42" s="234"/>
      <c r="MB42" s="234"/>
      <c r="MC42" s="234"/>
      <c r="MD42" s="234"/>
      <c r="ME42" s="234"/>
      <c r="MF42" s="234"/>
      <c r="MG42" s="234"/>
      <c r="MH42" s="234"/>
      <c r="MI42" s="234"/>
      <c r="MJ42" s="234"/>
      <c r="MK42" s="234"/>
      <c r="ML42" s="234"/>
      <c r="MM42" s="234"/>
      <c r="MN42" s="234"/>
      <c r="MO42" s="234"/>
      <c r="MP42" s="234"/>
      <c r="MQ42" s="234"/>
      <c r="MR42" s="234"/>
      <c r="MS42" s="234"/>
      <c r="MT42" s="234"/>
      <c r="MU42" s="234"/>
      <c r="MV42" s="234"/>
      <c r="MW42" s="234"/>
      <c r="MX42" s="234"/>
      <c r="MY42" s="234"/>
      <c r="MZ42" s="234"/>
      <c r="NA42" s="234"/>
      <c r="NB42" s="234"/>
      <c r="NC42" s="234"/>
      <c r="ND42" s="234"/>
      <c r="NE42" s="234"/>
      <c r="NF42" s="234"/>
      <c r="NG42" s="234"/>
      <c r="NH42" s="234"/>
      <c r="NI42" s="234"/>
      <c r="NJ42" s="234"/>
      <c r="NK42" s="234"/>
      <c r="NL42" s="234"/>
      <c r="NM42" s="234"/>
      <c r="NN42" s="234"/>
      <c r="NO42" s="234"/>
      <c r="NP42" s="234"/>
      <c r="NQ42" s="234"/>
      <c r="NR42" s="234"/>
      <c r="NS42" s="234"/>
      <c r="NT42" s="234"/>
      <c r="NU42" s="234"/>
      <c r="NV42" s="234"/>
      <c r="NW42" s="234"/>
      <c r="NX42" s="234"/>
      <c r="NY42" s="234"/>
      <c r="NZ42" s="234"/>
      <c r="OA42" s="234"/>
      <c r="OB42" s="234"/>
      <c r="OC42" s="234"/>
      <c r="OD42" s="234"/>
      <c r="OE42" s="234"/>
      <c r="OF42" s="234"/>
      <c r="OG42" s="234"/>
      <c r="OH42" s="234"/>
      <c r="OI42" s="234"/>
      <c r="OJ42" s="234"/>
      <c r="OK42" s="234"/>
      <c r="OL42" s="234"/>
      <c r="OM42" s="234"/>
      <c r="ON42" s="234"/>
      <c r="OO42" s="234"/>
      <c r="OP42" s="234"/>
      <c r="OQ42" s="234"/>
      <c r="OR42" s="234"/>
      <c r="OS42" s="234"/>
      <c r="OT42" s="234"/>
      <c r="OU42" s="234"/>
      <c r="OV42" s="234"/>
      <c r="OW42" s="234"/>
      <c r="OX42" s="234"/>
      <c r="OY42" s="234"/>
      <c r="OZ42" s="234"/>
      <c r="PA42" s="234"/>
      <c r="PB42" s="234"/>
    </row>
    <row r="43" spans="1:418" s="247" customFormat="1" ht="14" hidden="1">
      <c r="A43" s="234"/>
      <c r="B43" s="234"/>
      <c r="C43" s="237"/>
      <c r="D43" s="304"/>
      <c r="E43" s="304"/>
      <c r="F43" s="304"/>
      <c r="G43" s="304"/>
      <c r="H43" s="304"/>
      <c r="I43" s="304"/>
      <c r="J43" s="304"/>
      <c r="K43" s="234"/>
      <c r="L43" s="234"/>
      <c r="M43" s="234"/>
      <c r="N43" s="234"/>
      <c r="O43" s="234"/>
      <c r="P43" s="234"/>
      <c r="Q43" s="234"/>
      <c r="R43" s="234"/>
      <c r="S43" s="234"/>
      <c r="T43" s="234"/>
      <c r="U43" s="234"/>
      <c r="V43" s="234"/>
      <c r="W43" s="234"/>
      <c r="X43" s="322"/>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c r="EO43" s="234"/>
      <c r="EP43" s="234"/>
      <c r="EQ43" s="234"/>
      <c r="ER43" s="234"/>
      <c r="ES43" s="234"/>
      <c r="ET43" s="234"/>
      <c r="EU43" s="234"/>
      <c r="EV43" s="234"/>
      <c r="EW43" s="234"/>
      <c r="EX43" s="234"/>
      <c r="EY43" s="234"/>
      <c r="EZ43" s="234"/>
      <c r="FA43" s="234"/>
      <c r="FB43" s="234"/>
      <c r="FC43" s="234"/>
      <c r="FD43" s="234"/>
      <c r="FE43" s="234"/>
      <c r="FF43" s="234"/>
      <c r="FG43" s="234"/>
      <c r="FH43" s="234"/>
      <c r="FI43" s="234"/>
      <c r="FJ43" s="234"/>
      <c r="FK43" s="234"/>
      <c r="FL43" s="234"/>
      <c r="FM43" s="234"/>
      <c r="FN43" s="234"/>
      <c r="FO43" s="234"/>
      <c r="FP43" s="234"/>
      <c r="FQ43" s="234"/>
      <c r="FR43" s="234"/>
      <c r="FS43" s="234"/>
      <c r="FT43" s="234"/>
      <c r="FU43" s="234"/>
      <c r="FV43" s="234"/>
      <c r="FW43" s="234"/>
      <c r="FX43" s="234"/>
      <c r="FY43" s="234"/>
      <c r="FZ43" s="234"/>
      <c r="GA43" s="234"/>
      <c r="GB43" s="234"/>
      <c r="GC43" s="234"/>
      <c r="GD43" s="234"/>
      <c r="GE43" s="234"/>
      <c r="GF43" s="234"/>
      <c r="GG43" s="234"/>
      <c r="GH43" s="234"/>
      <c r="GI43" s="234"/>
      <c r="GJ43" s="234"/>
      <c r="GK43" s="234"/>
      <c r="GL43" s="234"/>
      <c r="GM43" s="234"/>
      <c r="GN43" s="234"/>
      <c r="GO43" s="234"/>
      <c r="GP43" s="234"/>
      <c r="GQ43" s="234"/>
      <c r="GR43" s="234"/>
      <c r="GS43" s="234"/>
      <c r="GT43" s="234"/>
      <c r="GU43" s="234"/>
      <c r="GV43" s="234"/>
      <c r="GW43" s="234"/>
      <c r="GX43" s="234"/>
      <c r="GY43" s="234"/>
      <c r="GZ43" s="234"/>
      <c r="HA43" s="234"/>
      <c r="HB43" s="234"/>
      <c r="HC43" s="234"/>
      <c r="HD43" s="234"/>
      <c r="HE43" s="234"/>
      <c r="HF43" s="234"/>
      <c r="HG43" s="234"/>
      <c r="HH43" s="234"/>
      <c r="HI43" s="234"/>
      <c r="HJ43" s="234"/>
      <c r="HK43" s="234"/>
      <c r="HL43" s="234"/>
      <c r="HM43" s="234"/>
      <c r="HN43" s="234"/>
      <c r="HO43" s="234"/>
      <c r="HP43" s="234"/>
      <c r="HQ43" s="234"/>
      <c r="HR43" s="234"/>
      <c r="HS43" s="234"/>
      <c r="HT43" s="234"/>
      <c r="HU43" s="234"/>
      <c r="HV43" s="234"/>
      <c r="HW43" s="234"/>
      <c r="HX43" s="234"/>
      <c r="HY43" s="234"/>
      <c r="HZ43" s="234"/>
      <c r="IA43" s="234"/>
      <c r="IB43" s="234"/>
      <c r="IC43" s="234"/>
      <c r="ID43" s="234"/>
      <c r="IE43" s="234"/>
      <c r="IF43" s="234"/>
      <c r="IG43" s="234"/>
      <c r="IH43" s="234"/>
      <c r="II43" s="234"/>
      <c r="IJ43" s="234"/>
      <c r="IK43" s="234"/>
      <c r="IL43" s="234"/>
      <c r="IM43" s="234"/>
      <c r="IN43" s="234"/>
      <c r="IO43" s="234"/>
      <c r="IP43" s="234"/>
      <c r="IQ43" s="234"/>
      <c r="IR43" s="234"/>
      <c r="IS43" s="234"/>
      <c r="IT43" s="234"/>
      <c r="IU43" s="234"/>
      <c r="IV43" s="234"/>
      <c r="IW43" s="234"/>
      <c r="IX43" s="234"/>
      <c r="IY43" s="234"/>
      <c r="IZ43" s="234"/>
      <c r="JA43" s="234"/>
      <c r="JB43" s="234"/>
      <c r="JC43" s="234"/>
      <c r="JD43" s="234"/>
      <c r="JE43" s="234"/>
      <c r="JF43" s="234"/>
      <c r="JG43" s="234"/>
      <c r="JH43" s="234"/>
      <c r="JI43" s="234"/>
      <c r="JJ43" s="234"/>
      <c r="JK43" s="234"/>
      <c r="JL43" s="234"/>
      <c r="JM43" s="234"/>
      <c r="JN43" s="234"/>
      <c r="JO43" s="234"/>
      <c r="JP43" s="234"/>
      <c r="JQ43" s="234"/>
      <c r="JR43" s="234"/>
      <c r="JS43" s="234"/>
      <c r="JT43" s="234"/>
      <c r="JU43" s="234"/>
      <c r="JV43" s="234"/>
      <c r="JW43" s="234"/>
      <c r="JX43" s="234"/>
      <c r="JY43" s="234"/>
      <c r="JZ43" s="234"/>
      <c r="KA43" s="234"/>
      <c r="KB43" s="234"/>
      <c r="KC43" s="234"/>
      <c r="KD43" s="234"/>
      <c r="KE43" s="234"/>
      <c r="KF43" s="234"/>
      <c r="KG43" s="234"/>
      <c r="KH43" s="234"/>
      <c r="KI43" s="234"/>
      <c r="KJ43" s="234"/>
      <c r="KK43" s="234"/>
      <c r="KL43" s="234"/>
      <c r="KM43" s="234"/>
      <c r="KN43" s="234"/>
      <c r="KO43" s="234"/>
      <c r="KP43" s="234"/>
      <c r="KQ43" s="234"/>
      <c r="KR43" s="234"/>
      <c r="KS43" s="234"/>
      <c r="KT43" s="234"/>
      <c r="KU43" s="234"/>
      <c r="KV43" s="234"/>
      <c r="KW43" s="234"/>
      <c r="KX43" s="234"/>
      <c r="KY43" s="234"/>
      <c r="KZ43" s="234"/>
      <c r="LA43" s="234"/>
      <c r="LB43" s="234"/>
      <c r="LC43" s="234"/>
      <c r="LD43" s="234"/>
      <c r="LE43" s="234"/>
      <c r="LF43" s="234"/>
      <c r="LG43" s="234"/>
      <c r="LH43" s="234"/>
      <c r="LI43" s="234"/>
      <c r="LJ43" s="234"/>
      <c r="LK43" s="234"/>
      <c r="LL43" s="234"/>
      <c r="LM43" s="234"/>
      <c r="LN43" s="234"/>
      <c r="LO43" s="234"/>
      <c r="LP43" s="234"/>
      <c r="LQ43" s="234"/>
      <c r="LR43" s="234"/>
      <c r="LS43" s="234"/>
      <c r="LT43" s="234"/>
      <c r="LU43" s="234"/>
      <c r="LV43" s="234"/>
      <c r="LW43" s="234"/>
      <c r="LX43" s="234"/>
      <c r="LY43" s="234"/>
      <c r="LZ43" s="234"/>
      <c r="MA43" s="234"/>
      <c r="MB43" s="234"/>
      <c r="MC43" s="234"/>
      <c r="MD43" s="234"/>
      <c r="ME43" s="234"/>
      <c r="MF43" s="234"/>
      <c r="MG43" s="234"/>
      <c r="MH43" s="234"/>
      <c r="MI43" s="234"/>
      <c r="MJ43" s="234"/>
      <c r="MK43" s="234"/>
      <c r="ML43" s="234"/>
      <c r="MM43" s="234"/>
      <c r="MN43" s="234"/>
      <c r="MO43" s="234"/>
      <c r="MP43" s="234"/>
      <c r="MQ43" s="234"/>
      <c r="MR43" s="234"/>
      <c r="MS43" s="234"/>
      <c r="MT43" s="234"/>
      <c r="MU43" s="234"/>
      <c r="MV43" s="234"/>
      <c r="MW43" s="234"/>
      <c r="MX43" s="234"/>
      <c r="MY43" s="234"/>
      <c r="MZ43" s="234"/>
      <c r="NA43" s="234"/>
      <c r="NB43" s="234"/>
      <c r="NC43" s="234"/>
      <c r="ND43" s="234"/>
      <c r="NE43" s="234"/>
      <c r="NF43" s="234"/>
      <c r="NG43" s="234"/>
      <c r="NH43" s="234"/>
      <c r="NI43" s="234"/>
      <c r="NJ43" s="234"/>
      <c r="NK43" s="234"/>
      <c r="NL43" s="234"/>
      <c r="NM43" s="234"/>
      <c r="NN43" s="234"/>
      <c r="NO43" s="234"/>
      <c r="NP43" s="234"/>
      <c r="NQ43" s="234"/>
      <c r="NR43" s="234"/>
      <c r="NS43" s="234"/>
      <c r="NT43" s="234"/>
      <c r="NU43" s="234"/>
      <c r="NV43" s="234"/>
      <c r="NW43" s="234"/>
      <c r="NX43" s="234"/>
      <c r="NY43" s="234"/>
      <c r="NZ43" s="234"/>
      <c r="OA43" s="234"/>
      <c r="OB43" s="234"/>
      <c r="OC43" s="234"/>
      <c r="OD43" s="234"/>
      <c r="OE43" s="234"/>
      <c r="OF43" s="234"/>
      <c r="OG43" s="234"/>
      <c r="OH43" s="234"/>
      <c r="OI43" s="234"/>
      <c r="OJ43" s="234"/>
      <c r="OK43" s="234"/>
      <c r="OL43" s="234"/>
      <c r="OM43" s="234"/>
      <c r="ON43" s="234"/>
      <c r="OO43" s="234"/>
      <c r="OP43" s="234"/>
      <c r="OQ43" s="234"/>
      <c r="OR43" s="234"/>
      <c r="OS43" s="234"/>
      <c r="OT43" s="234"/>
      <c r="OU43" s="234"/>
      <c r="OV43" s="234"/>
      <c r="OW43" s="234"/>
      <c r="OX43" s="234"/>
      <c r="OY43" s="234"/>
      <c r="OZ43" s="234"/>
      <c r="PA43" s="234"/>
      <c r="PB43" s="234"/>
    </row>
    <row r="44" spans="1:418" s="247" customFormat="1" ht="14" hidden="1">
      <c r="A44" s="234"/>
      <c r="B44" s="234"/>
      <c r="C44" s="237"/>
      <c r="D44" s="237"/>
      <c r="E44" s="237"/>
      <c r="F44" s="237"/>
      <c r="G44" s="237"/>
      <c r="H44" s="237"/>
      <c r="I44" s="237"/>
      <c r="J44" s="237"/>
      <c r="K44" s="237"/>
      <c r="L44" s="234"/>
      <c r="M44" s="234"/>
      <c r="N44" s="234"/>
      <c r="O44" s="234"/>
      <c r="P44" s="234"/>
      <c r="Q44" s="234"/>
      <c r="R44" s="234"/>
      <c r="S44" s="234"/>
      <c r="T44" s="234"/>
      <c r="U44" s="234"/>
      <c r="V44" s="234"/>
      <c r="W44" s="234"/>
      <c r="X44" s="322"/>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c r="EO44" s="234"/>
      <c r="EP44" s="234"/>
      <c r="EQ44" s="234"/>
      <c r="ER44" s="234"/>
      <c r="ES44" s="234"/>
      <c r="ET44" s="234"/>
      <c r="EU44" s="234"/>
      <c r="EV44" s="234"/>
      <c r="EW44" s="234"/>
      <c r="EX44" s="234"/>
      <c r="EY44" s="234"/>
      <c r="EZ44" s="234"/>
      <c r="FA44" s="234"/>
      <c r="FB44" s="234"/>
      <c r="FC44" s="234"/>
      <c r="FD44" s="234"/>
      <c r="FE44" s="234"/>
      <c r="FF44" s="234"/>
      <c r="FG44" s="234"/>
      <c r="FH44" s="234"/>
      <c r="FI44" s="234"/>
      <c r="FJ44" s="234"/>
      <c r="FK44" s="234"/>
      <c r="FL44" s="234"/>
      <c r="FM44" s="234"/>
      <c r="FN44" s="234"/>
      <c r="FO44" s="234"/>
      <c r="FP44" s="234"/>
      <c r="FQ44" s="234"/>
      <c r="FR44" s="234"/>
      <c r="FS44" s="234"/>
      <c r="FT44" s="234"/>
      <c r="FU44" s="234"/>
      <c r="FV44" s="234"/>
      <c r="FW44" s="234"/>
      <c r="FX44" s="234"/>
      <c r="FY44" s="234"/>
      <c r="FZ44" s="234"/>
      <c r="GA44" s="234"/>
      <c r="GB44" s="234"/>
      <c r="GC44" s="234"/>
      <c r="GD44" s="234"/>
      <c r="GE44" s="234"/>
      <c r="GF44" s="234"/>
      <c r="GG44" s="234"/>
      <c r="GH44" s="234"/>
      <c r="GI44" s="234"/>
      <c r="GJ44" s="234"/>
      <c r="GK44" s="234"/>
      <c r="GL44" s="234"/>
      <c r="GM44" s="234"/>
      <c r="GN44" s="234"/>
      <c r="GO44" s="234"/>
      <c r="GP44" s="234"/>
      <c r="GQ44" s="234"/>
      <c r="GR44" s="234"/>
      <c r="GS44" s="234"/>
      <c r="GT44" s="234"/>
      <c r="GU44" s="234"/>
      <c r="GV44" s="234"/>
      <c r="GW44" s="234"/>
      <c r="GX44" s="234"/>
      <c r="GY44" s="234"/>
      <c r="GZ44" s="234"/>
      <c r="HA44" s="234"/>
      <c r="HB44" s="234"/>
      <c r="HC44" s="234"/>
      <c r="HD44" s="234"/>
      <c r="HE44" s="234"/>
      <c r="HF44" s="234"/>
      <c r="HG44" s="234"/>
      <c r="HH44" s="234"/>
      <c r="HI44" s="234"/>
      <c r="HJ44" s="234"/>
      <c r="HK44" s="234"/>
      <c r="HL44" s="234"/>
      <c r="HM44" s="234"/>
      <c r="HN44" s="234"/>
      <c r="HO44" s="234"/>
      <c r="HP44" s="234"/>
      <c r="HQ44" s="234"/>
      <c r="HR44" s="234"/>
      <c r="HS44" s="234"/>
      <c r="HT44" s="234"/>
      <c r="HU44" s="234"/>
      <c r="HV44" s="234"/>
      <c r="HW44" s="234"/>
      <c r="HX44" s="234"/>
      <c r="HY44" s="234"/>
      <c r="HZ44" s="234"/>
      <c r="IA44" s="234"/>
      <c r="IB44" s="234"/>
      <c r="IC44" s="234"/>
      <c r="ID44" s="234"/>
      <c r="IE44" s="234"/>
      <c r="IF44" s="234"/>
      <c r="IG44" s="234"/>
      <c r="IH44" s="234"/>
      <c r="II44" s="234"/>
      <c r="IJ44" s="234"/>
      <c r="IK44" s="234"/>
      <c r="IL44" s="234"/>
      <c r="IM44" s="234"/>
      <c r="IN44" s="234"/>
      <c r="IO44" s="234"/>
      <c r="IP44" s="234"/>
      <c r="IQ44" s="234"/>
      <c r="IR44" s="234"/>
      <c r="IS44" s="234"/>
      <c r="IT44" s="234"/>
      <c r="IU44" s="234"/>
      <c r="IV44" s="234"/>
      <c r="IW44" s="234"/>
      <c r="IX44" s="234"/>
      <c r="IY44" s="234"/>
      <c r="IZ44" s="234"/>
      <c r="JA44" s="234"/>
      <c r="JB44" s="234"/>
      <c r="JC44" s="234"/>
      <c r="JD44" s="234"/>
      <c r="JE44" s="234"/>
      <c r="JF44" s="234"/>
      <c r="JG44" s="234"/>
      <c r="JH44" s="234"/>
      <c r="JI44" s="234"/>
      <c r="JJ44" s="234"/>
      <c r="JK44" s="234"/>
      <c r="JL44" s="234"/>
      <c r="JM44" s="234"/>
      <c r="JN44" s="234"/>
      <c r="JO44" s="234"/>
      <c r="JP44" s="234"/>
      <c r="JQ44" s="234"/>
      <c r="JR44" s="234"/>
      <c r="JS44" s="234"/>
      <c r="JT44" s="234"/>
      <c r="JU44" s="234"/>
      <c r="JV44" s="234"/>
      <c r="JW44" s="234"/>
      <c r="JX44" s="234"/>
      <c r="JY44" s="234"/>
      <c r="JZ44" s="234"/>
      <c r="KA44" s="234"/>
      <c r="KB44" s="234"/>
      <c r="KC44" s="234"/>
      <c r="KD44" s="234"/>
      <c r="KE44" s="234"/>
      <c r="KF44" s="234"/>
      <c r="KG44" s="234"/>
      <c r="KH44" s="234"/>
      <c r="KI44" s="234"/>
      <c r="KJ44" s="234"/>
      <c r="KK44" s="234"/>
      <c r="KL44" s="234"/>
      <c r="KM44" s="234"/>
      <c r="KN44" s="234"/>
      <c r="KO44" s="234"/>
      <c r="KP44" s="234"/>
      <c r="KQ44" s="234"/>
      <c r="KR44" s="234"/>
      <c r="KS44" s="234"/>
      <c r="KT44" s="234"/>
      <c r="KU44" s="234"/>
      <c r="KV44" s="234"/>
      <c r="KW44" s="234"/>
      <c r="KX44" s="234"/>
      <c r="KY44" s="234"/>
      <c r="KZ44" s="234"/>
      <c r="LA44" s="234"/>
      <c r="LB44" s="234"/>
      <c r="LC44" s="234"/>
      <c r="LD44" s="234"/>
      <c r="LE44" s="234"/>
      <c r="LF44" s="234"/>
      <c r="LG44" s="234"/>
      <c r="LH44" s="234"/>
      <c r="LI44" s="234"/>
      <c r="LJ44" s="234"/>
      <c r="LK44" s="234"/>
      <c r="LL44" s="234"/>
      <c r="LM44" s="234"/>
      <c r="LN44" s="234"/>
      <c r="LO44" s="234"/>
      <c r="LP44" s="234"/>
      <c r="LQ44" s="234"/>
      <c r="LR44" s="234"/>
      <c r="LS44" s="234"/>
      <c r="LT44" s="234"/>
      <c r="LU44" s="234"/>
      <c r="LV44" s="234"/>
      <c r="LW44" s="234"/>
      <c r="LX44" s="234"/>
      <c r="LY44" s="234"/>
      <c r="LZ44" s="234"/>
      <c r="MA44" s="234"/>
      <c r="MB44" s="234"/>
      <c r="MC44" s="234"/>
      <c r="MD44" s="234"/>
      <c r="ME44" s="234"/>
      <c r="MF44" s="234"/>
      <c r="MG44" s="234"/>
      <c r="MH44" s="234"/>
      <c r="MI44" s="234"/>
      <c r="MJ44" s="234"/>
      <c r="MK44" s="234"/>
      <c r="ML44" s="234"/>
      <c r="MM44" s="234"/>
      <c r="MN44" s="234"/>
      <c r="MO44" s="234"/>
      <c r="MP44" s="234"/>
      <c r="MQ44" s="234"/>
      <c r="MR44" s="234"/>
      <c r="MS44" s="234"/>
      <c r="MT44" s="234"/>
      <c r="MU44" s="234"/>
      <c r="MV44" s="234"/>
      <c r="MW44" s="234"/>
      <c r="MX44" s="234"/>
      <c r="MY44" s="234"/>
      <c r="MZ44" s="234"/>
      <c r="NA44" s="234"/>
      <c r="NB44" s="234"/>
      <c r="NC44" s="234"/>
      <c r="ND44" s="234"/>
      <c r="NE44" s="234"/>
      <c r="NF44" s="234"/>
      <c r="NG44" s="234"/>
      <c r="NH44" s="234"/>
      <c r="NI44" s="234"/>
      <c r="NJ44" s="234"/>
      <c r="NK44" s="234"/>
      <c r="NL44" s="234"/>
      <c r="NM44" s="234"/>
      <c r="NN44" s="234"/>
      <c r="NO44" s="234"/>
      <c r="NP44" s="234"/>
      <c r="NQ44" s="234"/>
      <c r="NR44" s="234"/>
      <c r="NS44" s="234"/>
      <c r="NT44" s="234"/>
      <c r="NU44" s="234"/>
      <c r="NV44" s="234"/>
      <c r="NW44" s="234"/>
      <c r="NX44" s="234"/>
      <c r="NY44" s="234"/>
      <c r="NZ44" s="234"/>
      <c r="OA44" s="234"/>
      <c r="OB44" s="234"/>
      <c r="OC44" s="234"/>
      <c r="OD44" s="234"/>
      <c r="OE44" s="234"/>
      <c r="OF44" s="234"/>
      <c r="OG44" s="234"/>
      <c r="OH44" s="234"/>
      <c r="OI44" s="234"/>
      <c r="OJ44" s="234"/>
      <c r="OK44" s="234"/>
      <c r="OL44" s="234"/>
      <c r="OM44" s="234"/>
      <c r="ON44" s="234"/>
      <c r="OO44" s="234"/>
      <c r="OP44" s="234"/>
      <c r="OQ44" s="234"/>
      <c r="OR44" s="234"/>
      <c r="OS44" s="234"/>
      <c r="OT44" s="234"/>
      <c r="OU44" s="234"/>
      <c r="OV44" s="234"/>
      <c r="OW44" s="234"/>
      <c r="OX44" s="234"/>
      <c r="OY44" s="234"/>
      <c r="OZ44" s="234"/>
      <c r="PA44" s="234"/>
      <c r="PB44" s="234"/>
    </row>
    <row r="45" spans="1:418" s="247" customFormat="1" ht="14" hidden="1">
      <c r="A45" s="234"/>
      <c r="B45" s="234"/>
      <c r="C45" s="234"/>
      <c r="D45" s="234"/>
      <c r="E45" s="234"/>
      <c r="F45" s="234"/>
      <c r="G45" s="237"/>
      <c r="H45" s="237"/>
      <c r="I45" s="237"/>
      <c r="J45" s="237"/>
      <c r="K45" s="237"/>
      <c r="L45" s="234"/>
      <c r="M45" s="234"/>
      <c r="N45" s="234"/>
      <c r="O45" s="234"/>
      <c r="P45" s="234"/>
      <c r="Q45" s="234"/>
      <c r="R45" s="234"/>
      <c r="S45" s="234"/>
      <c r="T45" s="234"/>
      <c r="U45" s="234"/>
      <c r="V45" s="234"/>
      <c r="W45" s="234"/>
      <c r="X45" s="322"/>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4"/>
      <c r="GG45" s="234"/>
      <c r="GH45" s="234"/>
      <c r="GI45" s="234"/>
      <c r="GJ45" s="234"/>
      <c r="GK45" s="234"/>
      <c r="GL45" s="234"/>
      <c r="GM45" s="234"/>
      <c r="GN45" s="234"/>
      <c r="GO45" s="234"/>
      <c r="GP45" s="234"/>
      <c r="GQ45" s="234"/>
      <c r="GR45" s="234"/>
      <c r="GS45" s="234"/>
      <c r="GT45" s="234"/>
      <c r="GU45" s="234"/>
      <c r="GV45" s="234"/>
      <c r="GW45" s="234"/>
      <c r="GX45" s="234"/>
      <c r="GY45" s="234"/>
      <c r="GZ45" s="234"/>
      <c r="HA45" s="234"/>
      <c r="HB45" s="234"/>
      <c r="HC45" s="234"/>
      <c r="HD45" s="234"/>
      <c r="HE45" s="234"/>
      <c r="HF45" s="234"/>
      <c r="HG45" s="234"/>
      <c r="HH45" s="234"/>
      <c r="HI45" s="234"/>
      <c r="HJ45" s="234"/>
      <c r="HK45" s="234"/>
      <c r="HL45" s="234"/>
      <c r="HM45" s="234"/>
      <c r="HN45" s="234"/>
      <c r="HO45" s="234"/>
      <c r="HP45" s="234"/>
      <c r="HQ45" s="234"/>
      <c r="HR45" s="234"/>
      <c r="HS45" s="234"/>
      <c r="HT45" s="234"/>
      <c r="HU45" s="234"/>
      <c r="HV45" s="234"/>
      <c r="HW45" s="234"/>
      <c r="HX45" s="234"/>
      <c r="HY45" s="234"/>
      <c r="HZ45" s="234"/>
      <c r="IA45" s="234"/>
      <c r="IB45" s="234"/>
      <c r="IC45" s="234"/>
      <c r="ID45" s="234"/>
      <c r="IE45" s="234"/>
      <c r="IF45" s="234"/>
      <c r="IG45" s="234"/>
      <c r="IH45" s="234"/>
      <c r="II45" s="234"/>
      <c r="IJ45" s="234"/>
      <c r="IK45" s="234"/>
      <c r="IL45" s="234"/>
      <c r="IM45" s="234"/>
      <c r="IN45" s="234"/>
      <c r="IO45" s="234"/>
      <c r="IP45" s="234"/>
      <c r="IQ45" s="234"/>
      <c r="IR45" s="234"/>
      <c r="IS45" s="234"/>
      <c r="IT45" s="234"/>
      <c r="IU45" s="234"/>
      <c r="IV45" s="234"/>
      <c r="IW45" s="234"/>
      <c r="IX45" s="234"/>
      <c r="IY45" s="234"/>
      <c r="IZ45" s="234"/>
      <c r="JA45" s="234"/>
      <c r="JB45" s="234"/>
      <c r="JC45" s="234"/>
      <c r="JD45" s="234"/>
      <c r="JE45" s="234"/>
      <c r="JF45" s="234"/>
      <c r="JG45" s="234"/>
      <c r="JH45" s="234"/>
      <c r="JI45" s="234"/>
      <c r="JJ45" s="234"/>
      <c r="JK45" s="234"/>
      <c r="JL45" s="234"/>
      <c r="JM45" s="234"/>
      <c r="JN45" s="234"/>
      <c r="JO45" s="234"/>
      <c r="JP45" s="234"/>
      <c r="JQ45" s="234"/>
      <c r="JR45" s="234"/>
      <c r="JS45" s="234"/>
      <c r="JT45" s="234"/>
      <c r="JU45" s="234"/>
      <c r="JV45" s="234"/>
      <c r="JW45" s="234"/>
      <c r="JX45" s="234"/>
      <c r="JY45" s="234"/>
      <c r="JZ45" s="234"/>
      <c r="KA45" s="234"/>
      <c r="KB45" s="234"/>
      <c r="KC45" s="234"/>
      <c r="KD45" s="234"/>
      <c r="KE45" s="234"/>
      <c r="KF45" s="234"/>
      <c r="KG45" s="234"/>
      <c r="KH45" s="234"/>
      <c r="KI45" s="234"/>
      <c r="KJ45" s="234"/>
      <c r="KK45" s="234"/>
      <c r="KL45" s="234"/>
      <c r="KM45" s="234"/>
      <c r="KN45" s="234"/>
      <c r="KO45" s="234"/>
      <c r="KP45" s="234"/>
      <c r="KQ45" s="234"/>
      <c r="KR45" s="234"/>
      <c r="KS45" s="234"/>
      <c r="KT45" s="234"/>
      <c r="KU45" s="234"/>
      <c r="KV45" s="234"/>
      <c r="KW45" s="234"/>
      <c r="KX45" s="234"/>
      <c r="KY45" s="234"/>
      <c r="KZ45" s="234"/>
      <c r="LA45" s="234"/>
      <c r="LB45" s="234"/>
      <c r="LC45" s="234"/>
      <c r="LD45" s="234"/>
      <c r="LE45" s="234"/>
      <c r="LF45" s="234"/>
      <c r="LG45" s="234"/>
      <c r="LH45" s="234"/>
      <c r="LI45" s="234"/>
      <c r="LJ45" s="234"/>
      <c r="LK45" s="234"/>
      <c r="LL45" s="234"/>
      <c r="LM45" s="234"/>
      <c r="LN45" s="234"/>
      <c r="LO45" s="234"/>
      <c r="LP45" s="234"/>
      <c r="LQ45" s="234"/>
      <c r="LR45" s="234"/>
      <c r="LS45" s="234"/>
      <c r="LT45" s="234"/>
      <c r="LU45" s="234"/>
      <c r="LV45" s="234"/>
      <c r="LW45" s="234"/>
      <c r="LX45" s="234"/>
      <c r="LY45" s="234"/>
      <c r="LZ45" s="234"/>
      <c r="MA45" s="234"/>
      <c r="MB45" s="234"/>
      <c r="MC45" s="234"/>
      <c r="MD45" s="234"/>
      <c r="ME45" s="234"/>
      <c r="MF45" s="234"/>
      <c r="MG45" s="234"/>
      <c r="MH45" s="234"/>
      <c r="MI45" s="234"/>
      <c r="MJ45" s="234"/>
      <c r="MK45" s="234"/>
      <c r="ML45" s="234"/>
      <c r="MM45" s="234"/>
      <c r="MN45" s="234"/>
      <c r="MO45" s="234"/>
      <c r="MP45" s="234"/>
      <c r="MQ45" s="234"/>
      <c r="MR45" s="234"/>
      <c r="MS45" s="234"/>
      <c r="MT45" s="234"/>
      <c r="MU45" s="234"/>
      <c r="MV45" s="234"/>
      <c r="MW45" s="234"/>
      <c r="MX45" s="234"/>
      <c r="MY45" s="234"/>
      <c r="MZ45" s="234"/>
      <c r="NA45" s="234"/>
      <c r="NB45" s="234"/>
      <c r="NC45" s="234"/>
      <c r="ND45" s="234"/>
      <c r="NE45" s="234"/>
      <c r="NF45" s="234"/>
      <c r="NG45" s="234"/>
      <c r="NH45" s="234"/>
      <c r="NI45" s="234"/>
      <c r="NJ45" s="234"/>
      <c r="NK45" s="234"/>
      <c r="NL45" s="234"/>
      <c r="NM45" s="234"/>
      <c r="NN45" s="234"/>
      <c r="NO45" s="234"/>
      <c r="NP45" s="234"/>
      <c r="NQ45" s="234"/>
      <c r="NR45" s="234"/>
      <c r="NS45" s="234"/>
      <c r="NT45" s="234"/>
      <c r="NU45" s="234"/>
      <c r="NV45" s="234"/>
      <c r="NW45" s="234"/>
      <c r="NX45" s="234"/>
      <c r="NY45" s="234"/>
      <c r="NZ45" s="234"/>
      <c r="OA45" s="234"/>
      <c r="OB45" s="234"/>
      <c r="OC45" s="234"/>
      <c r="OD45" s="234"/>
      <c r="OE45" s="234"/>
      <c r="OF45" s="234"/>
      <c r="OG45" s="234"/>
      <c r="OH45" s="234"/>
      <c r="OI45" s="234"/>
      <c r="OJ45" s="234"/>
      <c r="OK45" s="234"/>
      <c r="OL45" s="234"/>
      <c r="OM45" s="234"/>
      <c r="ON45" s="234"/>
      <c r="OO45" s="234"/>
      <c r="OP45" s="234"/>
      <c r="OQ45" s="234"/>
      <c r="OR45" s="234"/>
      <c r="OS45" s="234"/>
      <c r="OT45" s="234"/>
      <c r="OU45" s="234"/>
      <c r="OV45" s="234"/>
      <c r="OW45" s="234"/>
      <c r="OX45" s="234"/>
      <c r="OY45" s="234"/>
      <c r="OZ45" s="234"/>
      <c r="PA45" s="234"/>
      <c r="PB45" s="234"/>
    </row>
    <row r="46" spans="1:418" s="247" customFormat="1" ht="14" hidden="1">
      <c r="A46" s="234"/>
      <c r="B46" s="234"/>
      <c r="C46" s="237"/>
      <c r="D46" s="237"/>
      <c r="E46" s="237"/>
      <c r="F46" s="237"/>
      <c r="G46" s="237"/>
      <c r="H46" s="237"/>
      <c r="I46" s="237"/>
      <c r="J46" s="237"/>
      <c r="K46" s="237"/>
      <c r="L46" s="234"/>
      <c r="M46" s="234"/>
      <c r="N46" s="234"/>
      <c r="O46" s="234"/>
      <c r="P46" s="234"/>
      <c r="Q46" s="234"/>
      <c r="R46" s="234"/>
      <c r="S46" s="234"/>
      <c r="T46" s="234"/>
      <c r="U46" s="234"/>
      <c r="V46" s="234"/>
      <c r="W46" s="234"/>
      <c r="X46" s="322"/>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c r="EO46" s="234"/>
      <c r="EP46" s="234"/>
      <c r="EQ46" s="234"/>
      <c r="ER46" s="234"/>
      <c r="ES46" s="234"/>
      <c r="ET46" s="234"/>
      <c r="EU46" s="234"/>
      <c r="EV46" s="234"/>
      <c r="EW46" s="234"/>
      <c r="EX46" s="234"/>
      <c r="EY46" s="234"/>
      <c r="EZ46" s="234"/>
      <c r="FA46" s="234"/>
      <c r="FB46" s="234"/>
      <c r="FC46" s="234"/>
      <c r="FD46" s="234"/>
      <c r="FE46" s="234"/>
      <c r="FF46" s="234"/>
      <c r="FG46" s="234"/>
      <c r="FH46" s="234"/>
      <c r="FI46" s="234"/>
      <c r="FJ46" s="234"/>
      <c r="FK46" s="234"/>
      <c r="FL46" s="234"/>
      <c r="FM46" s="234"/>
      <c r="FN46" s="234"/>
      <c r="FO46" s="234"/>
      <c r="FP46" s="234"/>
      <c r="FQ46" s="234"/>
      <c r="FR46" s="234"/>
      <c r="FS46" s="234"/>
      <c r="FT46" s="234"/>
      <c r="FU46" s="234"/>
      <c r="FV46" s="234"/>
      <c r="FW46" s="234"/>
      <c r="FX46" s="234"/>
      <c r="FY46" s="234"/>
      <c r="FZ46" s="234"/>
      <c r="GA46" s="234"/>
      <c r="GB46" s="234"/>
      <c r="GC46" s="234"/>
      <c r="GD46" s="234"/>
      <c r="GE46" s="234"/>
      <c r="GF46" s="234"/>
      <c r="GG46" s="234"/>
      <c r="GH46" s="234"/>
      <c r="GI46" s="234"/>
      <c r="GJ46" s="234"/>
      <c r="GK46" s="234"/>
      <c r="GL46" s="234"/>
      <c r="GM46" s="234"/>
      <c r="GN46" s="234"/>
      <c r="GO46" s="234"/>
      <c r="GP46" s="234"/>
      <c r="GQ46" s="234"/>
      <c r="GR46" s="234"/>
      <c r="GS46" s="234"/>
      <c r="GT46" s="234"/>
      <c r="GU46" s="234"/>
      <c r="GV46" s="234"/>
      <c r="GW46" s="234"/>
      <c r="GX46" s="234"/>
      <c r="GY46" s="234"/>
      <c r="GZ46" s="234"/>
      <c r="HA46" s="234"/>
      <c r="HB46" s="234"/>
      <c r="HC46" s="234"/>
      <c r="HD46" s="234"/>
      <c r="HE46" s="234"/>
      <c r="HF46" s="234"/>
      <c r="HG46" s="234"/>
      <c r="HH46" s="234"/>
      <c r="HI46" s="234"/>
      <c r="HJ46" s="234"/>
      <c r="HK46" s="234"/>
      <c r="HL46" s="234"/>
      <c r="HM46" s="234"/>
      <c r="HN46" s="234"/>
      <c r="HO46" s="234"/>
      <c r="HP46" s="234"/>
      <c r="HQ46" s="234"/>
      <c r="HR46" s="234"/>
      <c r="HS46" s="234"/>
      <c r="HT46" s="234"/>
      <c r="HU46" s="234"/>
      <c r="HV46" s="234"/>
      <c r="HW46" s="234"/>
      <c r="HX46" s="234"/>
      <c r="HY46" s="234"/>
      <c r="HZ46" s="234"/>
      <c r="IA46" s="234"/>
      <c r="IB46" s="234"/>
      <c r="IC46" s="234"/>
      <c r="ID46" s="234"/>
      <c r="IE46" s="234"/>
      <c r="IF46" s="234"/>
      <c r="IG46" s="234"/>
      <c r="IH46" s="234"/>
      <c r="II46" s="234"/>
      <c r="IJ46" s="234"/>
      <c r="IK46" s="234"/>
      <c r="IL46" s="234"/>
      <c r="IM46" s="234"/>
      <c r="IN46" s="234"/>
      <c r="IO46" s="234"/>
      <c r="IP46" s="234"/>
      <c r="IQ46" s="234"/>
      <c r="IR46" s="234"/>
      <c r="IS46" s="234"/>
      <c r="IT46" s="234"/>
      <c r="IU46" s="234"/>
      <c r="IV46" s="234"/>
      <c r="IW46" s="234"/>
      <c r="IX46" s="234"/>
      <c r="IY46" s="234"/>
      <c r="IZ46" s="234"/>
      <c r="JA46" s="234"/>
      <c r="JB46" s="234"/>
      <c r="JC46" s="234"/>
      <c r="JD46" s="234"/>
      <c r="JE46" s="234"/>
      <c r="JF46" s="234"/>
      <c r="JG46" s="234"/>
      <c r="JH46" s="234"/>
      <c r="JI46" s="234"/>
      <c r="JJ46" s="234"/>
      <c r="JK46" s="234"/>
      <c r="JL46" s="234"/>
      <c r="JM46" s="234"/>
      <c r="JN46" s="234"/>
      <c r="JO46" s="234"/>
      <c r="JP46" s="234"/>
      <c r="JQ46" s="234"/>
      <c r="JR46" s="234"/>
      <c r="JS46" s="234"/>
      <c r="JT46" s="234"/>
      <c r="JU46" s="234"/>
      <c r="JV46" s="234"/>
      <c r="JW46" s="234"/>
      <c r="JX46" s="234"/>
      <c r="JY46" s="234"/>
      <c r="JZ46" s="234"/>
      <c r="KA46" s="234"/>
      <c r="KB46" s="234"/>
      <c r="KC46" s="234"/>
      <c r="KD46" s="234"/>
      <c r="KE46" s="234"/>
      <c r="KF46" s="234"/>
      <c r="KG46" s="234"/>
      <c r="KH46" s="234"/>
      <c r="KI46" s="234"/>
      <c r="KJ46" s="234"/>
      <c r="KK46" s="234"/>
      <c r="KL46" s="234"/>
      <c r="KM46" s="234"/>
      <c r="KN46" s="234"/>
      <c r="KO46" s="234"/>
      <c r="KP46" s="234"/>
      <c r="KQ46" s="234"/>
      <c r="KR46" s="234"/>
      <c r="KS46" s="234"/>
      <c r="KT46" s="234"/>
      <c r="KU46" s="234"/>
      <c r="KV46" s="234"/>
      <c r="KW46" s="234"/>
      <c r="KX46" s="234"/>
      <c r="KY46" s="234"/>
      <c r="KZ46" s="234"/>
      <c r="LA46" s="234"/>
      <c r="LB46" s="234"/>
      <c r="LC46" s="234"/>
      <c r="LD46" s="234"/>
      <c r="LE46" s="234"/>
      <c r="LF46" s="234"/>
      <c r="LG46" s="234"/>
      <c r="LH46" s="234"/>
      <c r="LI46" s="234"/>
      <c r="LJ46" s="234"/>
      <c r="LK46" s="234"/>
      <c r="LL46" s="234"/>
      <c r="LM46" s="234"/>
      <c r="LN46" s="234"/>
      <c r="LO46" s="234"/>
      <c r="LP46" s="234"/>
      <c r="LQ46" s="234"/>
      <c r="LR46" s="234"/>
      <c r="LS46" s="234"/>
      <c r="LT46" s="234"/>
      <c r="LU46" s="234"/>
      <c r="LV46" s="234"/>
      <c r="LW46" s="234"/>
      <c r="LX46" s="234"/>
      <c r="LY46" s="234"/>
      <c r="LZ46" s="234"/>
      <c r="MA46" s="234"/>
      <c r="MB46" s="234"/>
      <c r="MC46" s="234"/>
      <c r="MD46" s="234"/>
      <c r="ME46" s="234"/>
      <c r="MF46" s="234"/>
      <c r="MG46" s="234"/>
      <c r="MH46" s="234"/>
      <c r="MI46" s="234"/>
      <c r="MJ46" s="234"/>
      <c r="MK46" s="234"/>
      <c r="ML46" s="234"/>
      <c r="MM46" s="234"/>
      <c r="MN46" s="234"/>
      <c r="MO46" s="234"/>
      <c r="MP46" s="234"/>
      <c r="MQ46" s="234"/>
      <c r="MR46" s="234"/>
      <c r="MS46" s="234"/>
      <c r="MT46" s="234"/>
      <c r="MU46" s="234"/>
      <c r="MV46" s="234"/>
      <c r="MW46" s="234"/>
      <c r="MX46" s="234"/>
      <c r="MY46" s="234"/>
      <c r="MZ46" s="234"/>
      <c r="NA46" s="234"/>
      <c r="NB46" s="234"/>
      <c r="NC46" s="234"/>
      <c r="ND46" s="234"/>
      <c r="NE46" s="234"/>
      <c r="NF46" s="234"/>
      <c r="NG46" s="234"/>
      <c r="NH46" s="234"/>
      <c r="NI46" s="234"/>
      <c r="NJ46" s="234"/>
      <c r="NK46" s="234"/>
      <c r="NL46" s="234"/>
      <c r="NM46" s="234"/>
      <c r="NN46" s="234"/>
      <c r="NO46" s="234"/>
      <c r="NP46" s="234"/>
      <c r="NQ46" s="234"/>
      <c r="NR46" s="234"/>
      <c r="NS46" s="234"/>
      <c r="NT46" s="234"/>
      <c r="NU46" s="234"/>
      <c r="NV46" s="234"/>
      <c r="NW46" s="234"/>
      <c r="NX46" s="234"/>
      <c r="NY46" s="234"/>
      <c r="NZ46" s="234"/>
      <c r="OA46" s="234"/>
      <c r="OB46" s="234"/>
      <c r="OC46" s="234"/>
      <c r="OD46" s="234"/>
      <c r="OE46" s="234"/>
      <c r="OF46" s="234"/>
      <c r="OG46" s="234"/>
      <c r="OH46" s="234"/>
      <c r="OI46" s="234"/>
      <c r="OJ46" s="234"/>
      <c r="OK46" s="234"/>
      <c r="OL46" s="234"/>
      <c r="OM46" s="234"/>
      <c r="ON46" s="234"/>
      <c r="OO46" s="234"/>
      <c r="OP46" s="234"/>
      <c r="OQ46" s="234"/>
      <c r="OR46" s="234"/>
      <c r="OS46" s="234"/>
      <c r="OT46" s="234"/>
      <c r="OU46" s="234"/>
      <c r="OV46" s="234"/>
      <c r="OW46" s="234"/>
      <c r="OX46" s="234"/>
      <c r="OY46" s="234"/>
      <c r="OZ46" s="234"/>
      <c r="PA46" s="234"/>
      <c r="PB46" s="234"/>
    </row>
    <row r="47" spans="1:418" s="247" customFormat="1" ht="14" hidden="1">
      <c r="A47" s="234"/>
      <c r="B47" s="234"/>
      <c r="C47" s="237"/>
      <c r="D47" s="237"/>
      <c r="E47" s="237"/>
      <c r="F47" s="237"/>
      <c r="G47" s="237"/>
      <c r="H47" s="237"/>
      <c r="I47" s="237"/>
      <c r="J47" s="237"/>
      <c r="K47" s="237"/>
      <c r="L47" s="234"/>
      <c r="M47" s="234"/>
      <c r="N47" s="234"/>
      <c r="O47" s="234"/>
      <c r="P47" s="234"/>
      <c r="Q47" s="234"/>
      <c r="R47" s="234"/>
      <c r="S47" s="234"/>
      <c r="T47" s="234"/>
      <c r="U47" s="234"/>
      <c r="V47" s="234"/>
      <c r="W47" s="234"/>
      <c r="X47" s="322"/>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c r="EO47" s="234"/>
      <c r="EP47" s="234"/>
      <c r="EQ47" s="234"/>
      <c r="ER47" s="234"/>
      <c r="ES47" s="234"/>
      <c r="ET47" s="234"/>
      <c r="EU47" s="234"/>
      <c r="EV47" s="234"/>
      <c r="EW47" s="234"/>
      <c r="EX47" s="234"/>
      <c r="EY47" s="234"/>
      <c r="EZ47" s="234"/>
      <c r="FA47" s="234"/>
      <c r="FB47" s="234"/>
      <c r="FC47" s="234"/>
      <c r="FD47" s="234"/>
      <c r="FE47" s="234"/>
      <c r="FF47" s="234"/>
      <c r="FG47" s="234"/>
      <c r="FH47" s="234"/>
      <c r="FI47" s="234"/>
      <c r="FJ47" s="234"/>
      <c r="FK47" s="234"/>
      <c r="FL47" s="234"/>
      <c r="FM47" s="234"/>
      <c r="FN47" s="234"/>
      <c r="FO47" s="234"/>
      <c r="FP47" s="234"/>
      <c r="FQ47" s="234"/>
      <c r="FR47" s="234"/>
      <c r="FS47" s="234"/>
      <c r="FT47" s="234"/>
      <c r="FU47" s="234"/>
      <c r="FV47" s="234"/>
      <c r="FW47" s="234"/>
      <c r="FX47" s="234"/>
      <c r="FY47" s="234"/>
      <c r="FZ47" s="234"/>
      <c r="GA47" s="234"/>
      <c r="GB47" s="234"/>
      <c r="GC47" s="234"/>
      <c r="GD47" s="234"/>
      <c r="GE47" s="234"/>
      <c r="GF47" s="234"/>
      <c r="GG47" s="234"/>
      <c r="GH47" s="234"/>
      <c r="GI47" s="234"/>
      <c r="GJ47" s="234"/>
      <c r="GK47" s="234"/>
      <c r="GL47" s="234"/>
      <c r="GM47" s="234"/>
      <c r="GN47" s="234"/>
      <c r="GO47" s="234"/>
      <c r="GP47" s="234"/>
      <c r="GQ47" s="234"/>
      <c r="GR47" s="234"/>
      <c r="GS47" s="234"/>
      <c r="GT47" s="234"/>
      <c r="GU47" s="234"/>
      <c r="GV47" s="234"/>
      <c r="GW47" s="234"/>
      <c r="GX47" s="234"/>
      <c r="GY47" s="234"/>
      <c r="GZ47" s="234"/>
      <c r="HA47" s="234"/>
      <c r="HB47" s="234"/>
      <c r="HC47" s="234"/>
      <c r="HD47" s="234"/>
      <c r="HE47" s="234"/>
      <c r="HF47" s="234"/>
      <c r="HG47" s="234"/>
      <c r="HH47" s="234"/>
      <c r="HI47" s="234"/>
      <c r="HJ47" s="234"/>
      <c r="HK47" s="234"/>
      <c r="HL47" s="234"/>
      <c r="HM47" s="234"/>
      <c r="HN47" s="234"/>
      <c r="HO47" s="234"/>
      <c r="HP47" s="234"/>
      <c r="HQ47" s="234"/>
      <c r="HR47" s="234"/>
      <c r="HS47" s="234"/>
      <c r="HT47" s="234"/>
      <c r="HU47" s="234"/>
      <c r="HV47" s="234"/>
      <c r="HW47" s="234"/>
      <c r="HX47" s="234"/>
      <c r="HY47" s="234"/>
      <c r="HZ47" s="234"/>
      <c r="IA47" s="234"/>
      <c r="IB47" s="234"/>
      <c r="IC47" s="234"/>
      <c r="ID47" s="234"/>
      <c r="IE47" s="234"/>
      <c r="IF47" s="234"/>
      <c r="IG47" s="234"/>
      <c r="IH47" s="234"/>
      <c r="II47" s="234"/>
      <c r="IJ47" s="234"/>
      <c r="IK47" s="234"/>
      <c r="IL47" s="234"/>
      <c r="IM47" s="234"/>
      <c r="IN47" s="234"/>
      <c r="IO47" s="234"/>
      <c r="IP47" s="234"/>
      <c r="IQ47" s="234"/>
      <c r="IR47" s="234"/>
      <c r="IS47" s="234"/>
      <c r="IT47" s="234"/>
      <c r="IU47" s="234"/>
      <c r="IV47" s="234"/>
      <c r="IW47" s="234"/>
      <c r="IX47" s="234"/>
      <c r="IY47" s="234"/>
      <c r="IZ47" s="234"/>
      <c r="JA47" s="234"/>
      <c r="JB47" s="234"/>
      <c r="JC47" s="234"/>
      <c r="JD47" s="234"/>
      <c r="JE47" s="234"/>
      <c r="JF47" s="234"/>
      <c r="JG47" s="234"/>
      <c r="JH47" s="234"/>
      <c r="JI47" s="234"/>
      <c r="JJ47" s="234"/>
      <c r="JK47" s="234"/>
      <c r="JL47" s="234"/>
      <c r="JM47" s="234"/>
      <c r="JN47" s="234"/>
      <c r="JO47" s="234"/>
      <c r="JP47" s="234"/>
      <c r="JQ47" s="234"/>
      <c r="JR47" s="234"/>
      <c r="JS47" s="234"/>
      <c r="JT47" s="234"/>
      <c r="JU47" s="234"/>
      <c r="JV47" s="234"/>
      <c r="JW47" s="234"/>
      <c r="JX47" s="234"/>
      <c r="JY47" s="234"/>
      <c r="JZ47" s="234"/>
      <c r="KA47" s="234"/>
      <c r="KB47" s="234"/>
      <c r="KC47" s="234"/>
      <c r="KD47" s="234"/>
      <c r="KE47" s="234"/>
      <c r="KF47" s="234"/>
      <c r="KG47" s="234"/>
      <c r="KH47" s="234"/>
      <c r="KI47" s="234"/>
      <c r="KJ47" s="234"/>
      <c r="KK47" s="234"/>
      <c r="KL47" s="234"/>
      <c r="KM47" s="234"/>
      <c r="KN47" s="234"/>
      <c r="KO47" s="234"/>
      <c r="KP47" s="234"/>
      <c r="KQ47" s="234"/>
      <c r="KR47" s="234"/>
      <c r="KS47" s="234"/>
      <c r="KT47" s="234"/>
      <c r="KU47" s="234"/>
      <c r="KV47" s="234"/>
      <c r="KW47" s="234"/>
      <c r="KX47" s="234"/>
      <c r="KY47" s="234"/>
      <c r="KZ47" s="234"/>
      <c r="LA47" s="234"/>
      <c r="LB47" s="234"/>
      <c r="LC47" s="234"/>
      <c r="LD47" s="234"/>
      <c r="LE47" s="234"/>
      <c r="LF47" s="234"/>
      <c r="LG47" s="234"/>
      <c r="LH47" s="234"/>
      <c r="LI47" s="234"/>
      <c r="LJ47" s="234"/>
      <c r="LK47" s="234"/>
      <c r="LL47" s="234"/>
      <c r="LM47" s="234"/>
      <c r="LN47" s="234"/>
      <c r="LO47" s="234"/>
      <c r="LP47" s="234"/>
      <c r="LQ47" s="234"/>
      <c r="LR47" s="234"/>
      <c r="LS47" s="234"/>
      <c r="LT47" s="234"/>
      <c r="LU47" s="234"/>
      <c r="LV47" s="234"/>
      <c r="LW47" s="234"/>
      <c r="LX47" s="234"/>
      <c r="LY47" s="234"/>
      <c r="LZ47" s="234"/>
      <c r="MA47" s="234"/>
      <c r="MB47" s="234"/>
      <c r="MC47" s="234"/>
      <c r="MD47" s="234"/>
      <c r="ME47" s="234"/>
      <c r="MF47" s="234"/>
      <c r="MG47" s="234"/>
      <c r="MH47" s="234"/>
      <c r="MI47" s="234"/>
      <c r="MJ47" s="234"/>
      <c r="MK47" s="234"/>
      <c r="ML47" s="234"/>
      <c r="MM47" s="234"/>
      <c r="MN47" s="234"/>
      <c r="MO47" s="234"/>
      <c r="MP47" s="234"/>
      <c r="MQ47" s="234"/>
      <c r="MR47" s="234"/>
      <c r="MS47" s="234"/>
      <c r="MT47" s="234"/>
      <c r="MU47" s="234"/>
      <c r="MV47" s="234"/>
      <c r="MW47" s="234"/>
      <c r="MX47" s="234"/>
      <c r="MY47" s="234"/>
      <c r="MZ47" s="234"/>
      <c r="NA47" s="234"/>
      <c r="NB47" s="234"/>
      <c r="NC47" s="234"/>
      <c r="ND47" s="234"/>
      <c r="NE47" s="234"/>
      <c r="NF47" s="234"/>
      <c r="NG47" s="234"/>
      <c r="NH47" s="234"/>
      <c r="NI47" s="234"/>
      <c r="NJ47" s="234"/>
      <c r="NK47" s="234"/>
      <c r="NL47" s="234"/>
      <c r="NM47" s="234"/>
      <c r="NN47" s="234"/>
      <c r="NO47" s="234"/>
      <c r="NP47" s="234"/>
      <c r="NQ47" s="234"/>
      <c r="NR47" s="234"/>
      <c r="NS47" s="234"/>
      <c r="NT47" s="234"/>
      <c r="NU47" s="234"/>
      <c r="NV47" s="234"/>
      <c r="NW47" s="234"/>
      <c r="NX47" s="234"/>
      <c r="NY47" s="234"/>
      <c r="NZ47" s="234"/>
      <c r="OA47" s="234"/>
      <c r="OB47" s="234"/>
      <c r="OC47" s="234"/>
      <c r="OD47" s="234"/>
      <c r="OE47" s="234"/>
      <c r="OF47" s="234"/>
      <c r="OG47" s="234"/>
      <c r="OH47" s="234"/>
      <c r="OI47" s="234"/>
      <c r="OJ47" s="234"/>
      <c r="OK47" s="234"/>
      <c r="OL47" s="234"/>
      <c r="OM47" s="234"/>
      <c r="ON47" s="234"/>
      <c r="OO47" s="234"/>
      <c r="OP47" s="234"/>
      <c r="OQ47" s="234"/>
      <c r="OR47" s="234"/>
      <c r="OS47" s="234"/>
      <c r="OT47" s="234"/>
      <c r="OU47" s="234"/>
      <c r="OV47" s="234"/>
      <c r="OW47" s="234"/>
      <c r="OX47" s="234"/>
      <c r="OY47" s="234"/>
      <c r="OZ47" s="234"/>
      <c r="PA47" s="234"/>
      <c r="PB47" s="234"/>
    </row>
    <row r="48" spans="1:418" s="247" customFormat="1" ht="14" hidden="1">
      <c r="A48" s="234"/>
      <c r="B48" s="234"/>
      <c r="C48" s="237"/>
      <c r="D48" s="237"/>
      <c r="E48" s="237"/>
      <c r="F48" s="237"/>
      <c r="G48" s="237"/>
      <c r="H48" s="237"/>
      <c r="I48" s="237"/>
      <c r="J48" s="237"/>
      <c r="K48" s="237"/>
      <c r="L48" s="234"/>
      <c r="M48" s="234"/>
      <c r="N48" s="234"/>
      <c r="O48" s="234"/>
      <c r="P48" s="234"/>
      <c r="Q48" s="234"/>
      <c r="R48" s="234"/>
      <c r="S48" s="234"/>
      <c r="T48" s="234"/>
      <c r="U48" s="234"/>
      <c r="V48" s="234"/>
      <c r="W48" s="234"/>
      <c r="X48" s="322"/>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4"/>
      <c r="FY48" s="234"/>
      <c r="FZ48" s="234"/>
      <c r="GA48" s="234"/>
      <c r="GB48" s="234"/>
      <c r="GC48" s="234"/>
      <c r="GD48" s="234"/>
      <c r="GE48" s="234"/>
      <c r="GF48" s="234"/>
      <c r="GG48" s="234"/>
      <c r="GH48" s="234"/>
      <c r="GI48" s="234"/>
      <c r="GJ48" s="234"/>
      <c r="GK48" s="234"/>
      <c r="GL48" s="234"/>
      <c r="GM48" s="234"/>
      <c r="GN48" s="234"/>
      <c r="GO48" s="234"/>
      <c r="GP48" s="234"/>
      <c r="GQ48" s="234"/>
      <c r="GR48" s="234"/>
      <c r="GS48" s="234"/>
      <c r="GT48" s="234"/>
      <c r="GU48" s="234"/>
      <c r="GV48" s="234"/>
      <c r="GW48" s="234"/>
      <c r="GX48" s="234"/>
      <c r="GY48" s="234"/>
      <c r="GZ48" s="234"/>
      <c r="HA48" s="234"/>
      <c r="HB48" s="234"/>
      <c r="HC48" s="234"/>
      <c r="HD48" s="234"/>
      <c r="HE48" s="234"/>
      <c r="HF48" s="234"/>
      <c r="HG48" s="234"/>
      <c r="HH48" s="234"/>
      <c r="HI48" s="234"/>
      <c r="HJ48" s="234"/>
      <c r="HK48" s="234"/>
      <c r="HL48" s="234"/>
      <c r="HM48" s="234"/>
      <c r="HN48" s="234"/>
      <c r="HO48" s="234"/>
      <c r="HP48" s="234"/>
      <c r="HQ48" s="234"/>
      <c r="HR48" s="234"/>
      <c r="HS48" s="234"/>
      <c r="HT48" s="234"/>
      <c r="HU48" s="234"/>
      <c r="HV48" s="234"/>
      <c r="HW48" s="234"/>
      <c r="HX48" s="234"/>
      <c r="HY48" s="234"/>
      <c r="HZ48" s="234"/>
      <c r="IA48" s="234"/>
      <c r="IB48" s="234"/>
      <c r="IC48" s="234"/>
      <c r="ID48" s="234"/>
      <c r="IE48" s="234"/>
      <c r="IF48" s="234"/>
      <c r="IG48" s="234"/>
      <c r="IH48" s="234"/>
      <c r="II48" s="234"/>
      <c r="IJ48" s="234"/>
      <c r="IK48" s="234"/>
      <c r="IL48" s="234"/>
      <c r="IM48" s="234"/>
      <c r="IN48" s="234"/>
      <c r="IO48" s="234"/>
      <c r="IP48" s="234"/>
      <c r="IQ48" s="234"/>
      <c r="IR48" s="234"/>
      <c r="IS48" s="234"/>
      <c r="IT48" s="234"/>
      <c r="IU48" s="234"/>
      <c r="IV48" s="234"/>
      <c r="IW48" s="234"/>
      <c r="IX48" s="234"/>
      <c r="IY48" s="234"/>
      <c r="IZ48" s="234"/>
      <c r="JA48" s="234"/>
      <c r="JB48" s="234"/>
      <c r="JC48" s="234"/>
      <c r="JD48" s="234"/>
      <c r="JE48" s="234"/>
      <c r="JF48" s="234"/>
      <c r="JG48" s="234"/>
      <c r="JH48" s="234"/>
      <c r="JI48" s="234"/>
      <c r="JJ48" s="234"/>
      <c r="JK48" s="234"/>
      <c r="JL48" s="234"/>
      <c r="JM48" s="234"/>
      <c r="JN48" s="234"/>
      <c r="JO48" s="234"/>
      <c r="JP48" s="234"/>
      <c r="JQ48" s="234"/>
      <c r="JR48" s="234"/>
      <c r="JS48" s="234"/>
      <c r="JT48" s="234"/>
      <c r="JU48" s="234"/>
      <c r="JV48" s="234"/>
      <c r="JW48" s="234"/>
      <c r="JX48" s="234"/>
      <c r="JY48" s="234"/>
      <c r="JZ48" s="234"/>
      <c r="KA48" s="234"/>
      <c r="KB48" s="234"/>
      <c r="KC48" s="234"/>
      <c r="KD48" s="234"/>
      <c r="KE48" s="234"/>
      <c r="KF48" s="234"/>
      <c r="KG48" s="234"/>
      <c r="KH48" s="234"/>
      <c r="KI48" s="234"/>
      <c r="KJ48" s="234"/>
      <c r="KK48" s="234"/>
      <c r="KL48" s="234"/>
      <c r="KM48" s="234"/>
      <c r="KN48" s="234"/>
      <c r="KO48" s="234"/>
      <c r="KP48" s="234"/>
      <c r="KQ48" s="234"/>
      <c r="KR48" s="234"/>
      <c r="KS48" s="234"/>
      <c r="KT48" s="234"/>
      <c r="KU48" s="234"/>
      <c r="KV48" s="234"/>
      <c r="KW48" s="234"/>
      <c r="KX48" s="234"/>
      <c r="KY48" s="234"/>
      <c r="KZ48" s="234"/>
      <c r="LA48" s="234"/>
      <c r="LB48" s="234"/>
      <c r="LC48" s="234"/>
      <c r="LD48" s="234"/>
      <c r="LE48" s="234"/>
      <c r="LF48" s="234"/>
      <c r="LG48" s="234"/>
      <c r="LH48" s="234"/>
      <c r="LI48" s="234"/>
      <c r="LJ48" s="234"/>
      <c r="LK48" s="234"/>
      <c r="LL48" s="234"/>
      <c r="LM48" s="234"/>
      <c r="LN48" s="234"/>
      <c r="LO48" s="234"/>
      <c r="LP48" s="234"/>
      <c r="LQ48" s="234"/>
      <c r="LR48" s="234"/>
      <c r="LS48" s="234"/>
      <c r="LT48" s="234"/>
      <c r="LU48" s="234"/>
      <c r="LV48" s="234"/>
      <c r="LW48" s="234"/>
      <c r="LX48" s="234"/>
      <c r="LY48" s="234"/>
      <c r="LZ48" s="234"/>
      <c r="MA48" s="234"/>
      <c r="MB48" s="234"/>
      <c r="MC48" s="234"/>
      <c r="MD48" s="234"/>
      <c r="ME48" s="234"/>
      <c r="MF48" s="234"/>
      <c r="MG48" s="234"/>
      <c r="MH48" s="234"/>
      <c r="MI48" s="234"/>
      <c r="MJ48" s="234"/>
      <c r="MK48" s="234"/>
      <c r="ML48" s="234"/>
      <c r="MM48" s="234"/>
      <c r="MN48" s="234"/>
      <c r="MO48" s="234"/>
      <c r="MP48" s="234"/>
      <c r="MQ48" s="234"/>
      <c r="MR48" s="234"/>
      <c r="MS48" s="234"/>
      <c r="MT48" s="234"/>
      <c r="MU48" s="234"/>
      <c r="MV48" s="234"/>
      <c r="MW48" s="234"/>
      <c r="MX48" s="234"/>
      <c r="MY48" s="234"/>
      <c r="MZ48" s="234"/>
      <c r="NA48" s="234"/>
      <c r="NB48" s="234"/>
      <c r="NC48" s="234"/>
      <c r="ND48" s="234"/>
      <c r="NE48" s="234"/>
      <c r="NF48" s="234"/>
      <c r="NG48" s="234"/>
      <c r="NH48" s="234"/>
      <c r="NI48" s="234"/>
      <c r="NJ48" s="234"/>
      <c r="NK48" s="234"/>
      <c r="NL48" s="234"/>
      <c r="NM48" s="234"/>
      <c r="NN48" s="234"/>
      <c r="NO48" s="234"/>
      <c r="NP48" s="234"/>
      <c r="NQ48" s="234"/>
      <c r="NR48" s="234"/>
      <c r="NS48" s="234"/>
      <c r="NT48" s="234"/>
      <c r="NU48" s="234"/>
      <c r="NV48" s="234"/>
      <c r="NW48" s="234"/>
      <c r="NX48" s="234"/>
      <c r="NY48" s="234"/>
      <c r="NZ48" s="234"/>
      <c r="OA48" s="234"/>
      <c r="OB48" s="234"/>
      <c r="OC48" s="234"/>
      <c r="OD48" s="234"/>
      <c r="OE48" s="234"/>
      <c r="OF48" s="234"/>
      <c r="OG48" s="234"/>
      <c r="OH48" s="234"/>
      <c r="OI48" s="234"/>
      <c r="OJ48" s="234"/>
      <c r="OK48" s="234"/>
      <c r="OL48" s="234"/>
      <c r="OM48" s="234"/>
      <c r="ON48" s="234"/>
      <c r="OO48" s="234"/>
      <c r="OP48" s="234"/>
      <c r="OQ48" s="234"/>
      <c r="OR48" s="234"/>
      <c r="OS48" s="234"/>
      <c r="OT48" s="234"/>
      <c r="OU48" s="234"/>
      <c r="OV48" s="234"/>
      <c r="OW48" s="234"/>
      <c r="OX48" s="234"/>
      <c r="OY48" s="234"/>
      <c r="OZ48" s="234"/>
      <c r="PA48" s="234"/>
      <c r="PB48" s="234"/>
    </row>
    <row r="49" spans="1:418" s="247" customFormat="1" ht="14" hidden="1">
      <c r="A49" s="234"/>
      <c r="B49" s="234"/>
      <c r="C49" s="237"/>
      <c r="D49" s="237"/>
      <c r="E49" s="237"/>
      <c r="F49" s="237"/>
      <c r="G49" s="237"/>
      <c r="H49" s="237"/>
      <c r="I49" s="237"/>
      <c r="J49" s="237"/>
      <c r="K49" s="237"/>
      <c r="L49" s="234"/>
      <c r="M49" s="234"/>
      <c r="N49" s="234"/>
      <c r="O49" s="234"/>
      <c r="P49" s="234"/>
      <c r="Q49" s="234"/>
      <c r="R49" s="234"/>
      <c r="S49" s="234"/>
      <c r="T49" s="234"/>
      <c r="U49" s="234"/>
      <c r="V49" s="234"/>
      <c r="W49" s="234"/>
      <c r="X49" s="322"/>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4"/>
      <c r="FM49" s="234"/>
      <c r="FN49" s="234"/>
      <c r="FO49" s="234"/>
      <c r="FP49" s="234"/>
      <c r="FQ49" s="234"/>
      <c r="FR49" s="234"/>
      <c r="FS49" s="234"/>
      <c r="FT49" s="234"/>
      <c r="FU49" s="234"/>
      <c r="FV49" s="234"/>
      <c r="FW49" s="234"/>
      <c r="FX49" s="234"/>
      <c r="FY49" s="234"/>
      <c r="FZ49" s="234"/>
      <c r="GA49" s="234"/>
      <c r="GB49" s="234"/>
      <c r="GC49" s="234"/>
      <c r="GD49" s="234"/>
      <c r="GE49" s="234"/>
      <c r="GF49" s="234"/>
      <c r="GG49" s="234"/>
      <c r="GH49" s="234"/>
      <c r="GI49" s="234"/>
      <c r="GJ49" s="234"/>
      <c r="GK49" s="234"/>
      <c r="GL49" s="234"/>
      <c r="GM49" s="234"/>
      <c r="GN49" s="234"/>
      <c r="GO49" s="234"/>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4"/>
      <c r="HR49" s="234"/>
      <c r="HS49" s="234"/>
      <c r="HT49" s="234"/>
      <c r="HU49" s="234"/>
      <c r="HV49" s="234"/>
      <c r="HW49" s="234"/>
      <c r="HX49" s="234"/>
      <c r="HY49" s="234"/>
      <c r="HZ49" s="234"/>
      <c r="IA49" s="234"/>
      <c r="IB49" s="234"/>
      <c r="IC49" s="234"/>
      <c r="ID49" s="234"/>
      <c r="IE49" s="234"/>
      <c r="IF49" s="234"/>
      <c r="IG49" s="234"/>
      <c r="IH49" s="234"/>
      <c r="II49" s="234"/>
      <c r="IJ49" s="234"/>
      <c r="IK49" s="234"/>
      <c r="IL49" s="234"/>
      <c r="IM49" s="234"/>
      <c r="IN49" s="234"/>
      <c r="IO49" s="234"/>
      <c r="IP49" s="234"/>
      <c r="IQ49" s="234"/>
      <c r="IR49" s="234"/>
      <c r="IS49" s="234"/>
      <c r="IT49" s="234"/>
      <c r="IU49" s="234"/>
      <c r="IV49" s="234"/>
      <c r="IW49" s="234"/>
      <c r="IX49" s="234"/>
      <c r="IY49" s="234"/>
      <c r="IZ49" s="234"/>
      <c r="JA49" s="234"/>
      <c r="JB49" s="234"/>
      <c r="JC49" s="234"/>
      <c r="JD49" s="234"/>
      <c r="JE49" s="234"/>
      <c r="JF49" s="234"/>
      <c r="JG49" s="234"/>
      <c r="JH49" s="234"/>
      <c r="JI49" s="234"/>
      <c r="JJ49" s="234"/>
      <c r="JK49" s="234"/>
      <c r="JL49" s="234"/>
      <c r="JM49" s="234"/>
      <c r="JN49" s="234"/>
      <c r="JO49" s="234"/>
      <c r="JP49" s="234"/>
      <c r="JQ49" s="234"/>
      <c r="JR49" s="234"/>
      <c r="JS49" s="234"/>
      <c r="JT49" s="234"/>
      <c r="JU49" s="234"/>
      <c r="JV49" s="234"/>
      <c r="JW49" s="234"/>
      <c r="JX49" s="234"/>
      <c r="JY49" s="234"/>
      <c r="JZ49" s="234"/>
      <c r="KA49" s="234"/>
      <c r="KB49" s="234"/>
      <c r="KC49" s="234"/>
      <c r="KD49" s="234"/>
      <c r="KE49" s="234"/>
      <c r="KF49" s="234"/>
      <c r="KG49" s="234"/>
      <c r="KH49" s="234"/>
      <c r="KI49" s="234"/>
      <c r="KJ49" s="234"/>
      <c r="KK49" s="234"/>
      <c r="KL49" s="234"/>
      <c r="KM49" s="234"/>
      <c r="KN49" s="234"/>
      <c r="KO49" s="234"/>
      <c r="KP49" s="234"/>
      <c r="KQ49" s="234"/>
      <c r="KR49" s="234"/>
      <c r="KS49" s="234"/>
      <c r="KT49" s="234"/>
      <c r="KU49" s="234"/>
      <c r="KV49" s="234"/>
      <c r="KW49" s="234"/>
      <c r="KX49" s="234"/>
      <c r="KY49" s="234"/>
      <c r="KZ49" s="234"/>
      <c r="LA49" s="234"/>
      <c r="LB49" s="234"/>
      <c r="LC49" s="234"/>
      <c r="LD49" s="234"/>
      <c r="LE49" s="234"/>
      <c r="LF49" s="234"/>
      <c r="LG49" s="234"/>
      <c r="LH49" s="234"/>
      <c r="LI49" s="234"/>
      <c r="LJ49" s="234"/>
      <c r="LK49" s="234"/>
      <c r="LL49" s="234"/>
      <c r="LM49" s="234"/>
      <c r="LN49" s="234"/>
      <c r="LO49" s="234"/>
      <c r="LP49" s="234"/>
      <c r="LQ49" s="234"/>
      <c r="LR49" s="234"/>
      <c r="LS49" s="234"/>
      <c r="LT49" s="234"/>
      <c r="LU49" s="234"/>
      <c r="LV49" s="234"/>
      <c r="LW49" s="234"/>
      <c r="LX49" s="234"/>
      <c r="LY49" s="234"/>
      <c r="LZ49" s="234"/>
      <c r="MA49" s="234"/>
      <c r="MB49" s="234"/>
      <c r="MC49" s="234"/>
      <c r="MD49" s="234"/>
      <c r="ME49" s="234"/>
      <c r="MF49" s="234"/>
      <c r="MG49" s="234"/>
      <c r="MH49" s="234"/>
      <c r="MI49" s="234"/>
      <c r="MJ49" s="234"/>
      <c r="MK49" s="234"/>
      <c r="ML49" s="234"/>
      <c r="MM49" s="234"/>
      <c r="MN49" s="234"/>
      <c r="MO49" s="234"/>
      <c r="MP49" s="234"/>
      <c r="MQ49" s="234"/>
      <c r="MR49" s="234"/>
      <c r="MS49" s="234"/>
      <c r="MT49" s="234"/>
      <c r="MU49" s="234"/>
      <c r="MV49" s="234"/>
      <c r="MW49" s="234"/>
      <c r="MX49" s="234"/>
      <c r="MY49" s="234"/>
      <c r="MZ49" s="234"/>
      <c r="NA49" s="234"/>
      <c r="NB49" s="234"/>
      <c r="NC49" s="234"/>
      <c r="ND49" s="234"/>
      <c r="NE49" s="234"/>
      <c r="NF49" s="234"/>
      <c r="NG49" s="234"/>
      <c r="NH49" s="234"/>
      <c r="NI49" s="234"/>
      <c r="NJ49" s="234"/>
      <c r="NK49" s="234"/>
      <c r="NL49" s="234"/>
      <c r="NM49" s="234"/>
      <c r="NN49" s="234"/>
      <c r="NO49" s="234"/>
      <c r="NP49" s="234"/>
      <c r="NQ49" s="234"/>
      <c r="NR49" s="234"/>
      <c r="NS49" s="234"/>
      <c r="NT49" s="234"/>
      <c r="NU49" s="234"/>
      <c r="NV49" s="234"/>
      <c r="NW49" s="234"/>
      <c r="NX49" s="234"/>
      <c r="NY49" s="234"/>
      <c r="NZ49" s="234"/>
      <c r="OA49" s="234"/>
      <c r="OB49" s="234"/>
      <c r="OC49" s="234"/>
      <c r="OD49" s="234"/>
      <c r="OE49" s="234"/>
      <c r="OF49" s="234"/>
      <c r="OG49" s="234"/>
      <c r="OH49" s="234"/>
      <c r="OI49" s="234"/>
      <c r="OJ49" s="234"/>
      <c r="OK49" s="234"/>
      <c r="OL49" s="234"/>
      <c r="OM49" s="234"/>
      <c r="ON49" s="234"/>
      <c r="OO49" s="234"/>
      <c r="OP49" s="234"/>
      <c r="OQ49" s="234"/>
      <c r="OR49" s="234"/>
      <c r="OS49" s="234"/>
      <c r="OT49" s="234"/>
      <c r="OU49" s="234"/>
      <c r="OV49" s="234"/>
      <c r="OW49" s="234"/>
      <c r="OX49" s="234"/>
      <c r="OY49" s="234"/>
      <c r="OZ49" s="234"/>
      <c r="PA49" s="234"/>
      <c r="PB49" s="234"/>
    </row>
    <row r="50" spans="1:418" s="247" customFormat="1" ht="14" hidden="1">
      <c r="A50" s="234"/>
      <c r="B50" s="234"/>
      <c r="C50" s="237"/>
      <c r="D50" s="237"/>
      <c r="E50" s="237"/>
      <c r="F50" s="237"/>
      <c r="G50" s="237"/>
      <c r="H50" s="237"/>
      <c r="I50" s="237"/>
      <c r="J50" s="237"/>
      <c r="K50" s="237"/>
      <c r="L50" s="234"/>
      <c r="M50" s="234"/>
      <c r="N50" s="234"/>
      <c r="O50" s="234"/>
      <c r="P50" s="234"/>
      <c r="Q50" s="234"/>
      <c r="R50" s="234"/>
      <c r="S50" s="234"/>
      <c r="T50" s="234"/>
      <c r="U50" s="234"/>
      <c r="V50" s="234"/>
      <c r="W50" s="234"/>
      <c r="X50" s="322"/>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c r="EE50" s="234"/>
      <c r="EF50" s="234"/>
      <c r="EG50" s="234"/>
      <c r="EH50" s="234"/>
      <c r="EI50" s="234"/>
      <c r="EJ50" s="234"/>
      <c r="EK50" s="234"/>
      <c r="EL50" s="234"/>
      <c r="EM50" s="234"/>
      <c r="EN50" s="234"/>
      <c r="EO50" s="234"/>
      <c r="EP50" s="234"/>
      <c r="EQ50" s="234"/>
      <c r="ER50" s="234"/>
      <c r="ES50" s="234"/>
      <c r="ET50" s="234"/>
      <c r="EU50" s="234"/>
      <c r="EV50" s="234"/>
      <c r="EW50" s="234"/>
      <c r="EX50" s="234"/>
      <c r="EY50" s="234"/>
      <c r="EZ50" s="234"/>
      <c r="FA50" s="234"/>
      <c r="FB50" s="234"/>
      <c r="FC50" s="234"/>
      <c r="FD50" s="234"/>
      <c r="FE50" s="234"/>
      <c r="FF50" s="234"/>
      <c r="FG50" s="234"/>
      <c r="FH50" s="234"/>
      <c r="FI50" s="234"/>
      <c r="FJ50" s="234"/>
      <c r="FK50" s="234"/>
      <c r="FL50" s="234"/>
      <c r="FM50" s="234"/>
      <c r="FN50" s="234"/>
      <c r="FO50" s="234"/>
      <c r="FP50" s="234"/>
      <c r="FQ50" s="234"/>
      <c r="FR50" s="234"/>
      <c r="FS50" s="234"/>
      <c r="FT50" s="234"/>
      <c r="FU50" s="234"/>
      <c r="FV50" s="234"/>
      <c r="FW50" s="234"/>
      <c r="FX50" s="234"/>
      <c r="FY50" s="234"/>
      <c r="FZ50" s="234"/>
      <c r="GA50" s="234"/>
      <c r="GB50" s="234"/>
      <c r="GC50" s="234"/>
      <c r="GD50" s="234"/>
      <c r="GE50" s="234"/>
      <c r="GF50" s="234"/>
      <c r="GG50" s="234"/>
      <c r="GH50" s="234"/>
      <c r="GI50" s="234"/>
      <c r="GJ50" s="234"/>
      <c r="GK50" s="234"/>
      <c r="GL50" s="234"/>
      <c r="GM50" s="234"/>
      <c r="GN50" s="234"/>
      <c r="GO50" s="234"/>
      <c r="GP50" s="234"/>
      <c r="GQ50" s="234"/>
      <c r="GR50" s="234"/>
      <c r="GS50" s="234"/>
      <c r="GT50" s="234"/>
      <c r="GU50" s="234"/>
      <c r="GV50" s="234"/>
      <c r="GW50" s="234"/>
      <c r="GX50" s="234"/>
      <c r="GY50" s="234"/>
      <c r="GZ50" s="234"/>
      <c r="HA50" s="234"/>
      <c r="HB50" s="234"/>
      <c r="HC50" s="234"/>
      <c r="HD50" s="234"/>
      <c r="HE50" s="234"/>
      <c r="HF50" s="234"/>
      <c r="HG50" s="234"/>
      <c r="HH50" s="234"/>
      <c r="HI50" s="234"/>
      <c r="HJ50" s="234"/>
      <c r="HK50" s="234"/>
      <c r="HL50" s="234"/>
      <c r="HM50" s="234"/>
      <c r="HN50" s="234"/>
      <c r="HO50" s="234"/>
      <c r="HP50" s="234"/>
      <c r="HQ50" s="234"/>
      <c r="HR50" s="234"/>
      <c r="HS50" s="234"/>
      <c r="HT50" s="234"/>
      <c r="HU50" s="234"/>
      <c r="HV50" s="234"/>
      <c r="HW50" s="234"/>
      <c r="HX50" s="234"/>
      <c r="HY50" s="234"/>
      <c r="HZ50" s="234"/>
      <c r="IA50" s="234"/>
      <c r="IB50" s="234"/>
      <c r="IC50" s="234"/>
      <c r="ID50" s="234"/>
      <c r="IE50" s="234"/>
      <c r="IF50" s="234"/>
      <c r="IG50" s="234"/>
      <c r="IH50" s="234"/>
      <c r="II50" s="234"/>
      <c r="IJ50" s="234"/>
      <c r="IK50" s="234"/>
      <c r="IL50" s="234"/>
      <c r="IM50" s="234"/>
      <c r="IN50" s="234"/>
      <c r="IO50" s="234"/>
      <c r="IP50" s="234"/>
      <c r="IQ50" s="234"/>
      <c r="IR50" s="234"/>
      <c r="IS50" s="234"/>
      <c r="IT50" s="234"/>
      <c r="IU50" s="234"/>
      <c r="IV50" s="234"/>
      <c r="IW50" s="234"/>
      <c r="IX50" s="234"/>
      <c r="IY50" s="234"/>
      <c r="IZ50" s="234"/>
      <c r="JA50" s="234"/>
      <c r="JB50" s="234"/>
      <c r="JC50" s="234"/>
      <c r="JD50" s="234"/>
      <c r="JE50" s="234"/>
      <c r="JF50" s="234"/>
      <c r="JG50" s="234"/>
      <c r="JH50" s="234"/>
      <c r="JI50" s="234"/>
      <c r="JJ50" s="234"/>
      <c r="JK50" s="234"/>
      <c r="JL50" s="234"/>
      <c r="JM50" s="234"/>
      <c r="JN50" s="234"/>
      <c r="JO50" s="234"/>
      <c r="JP50" s="234"/>
      <c r="JQ50" s="234"/>
      <c r="JR50" s="234"/>
      <c r="JS50" s="234"/>
      <c r="JT50" s="234"/>
      <c r="JU50" s="234"/>
      <c r="JV50" s="234"/>
      <c r="JW50" s="234"/>
      <c r="JX50" s="234"/>
      <c r="JY50" s="234"/>
      <c r="JZ50" s="234"/>
      <c r="KA50" s="234"/>
      <c r="KB50" s="234"/>
      <c r="KC50" s="234"/>
      <c r="KD50" s="234"/>
      <c r="KE50" s="234"/>
      <c r="KF50" s="234"/>
      <c r="KG50" s="234"/>
      <c r="KH50" s="234"/>
      <c r="KI50" s="234"/>
      <c r="KJ50" s="234"/>
      <c r="KK50" s="234"/>
      <c r="KL50" s="234"/>
      <c r="KM50" s="234"/>
      <c r="KN50" s="234"/>
      <c r="KO50" s="234"/>
      <c r="KP50" s="234"/>
      <c r="KQ50" s="234"/>
      <c r="KR50" s="234"/>
      <c r="KS50" s="234"/>
      <c r="KT50" s="234"/>
      <c r="KU50" s="234"/>
      <c r="KV50" s="234"/>
      <c r="KW50" s="234"/>
      <c r="KX50" s="234"/>
      <c r="KY50" s="234"/>
      <c r="KZ50" s="234"/>
      <c r="LA50" s="234"/>
      <c r="LB50" s="234"/>
      <c r="LC50" s="234"/>
      <c r="LD50" s="234"/>
      <c r="LE50" s="234"/>
      <c r="LF50" s="234"/>
      <c r="LG50" s="234"/>
      <c r="LH50" s="234"/>
      <c r="LI50" s="234"/>
      <c r="LJ50" s="234"/>
      <c r="LK50" s="234"/>
      <c r="LL50" s="234"/>
      <c r="LM50" s="234"/>
      <c r="LN50" s="234"/>
      <c r="LO50" s="234"/>
      <c r="LP50" s="234"/>
      <c r="LQ50" s="234"/>
      <c r="LR50" s="234"/>
      <c r="LS50" s="234"/>
      <c r="LT50" s="234"/>
      <c r="LU50" s="234"/>
      <c r="LV50" s="234"/>
      <c r="LW50" s="234"/>
      <c r="LX50" s="234"/>
      <c r="LY50" s="234"/>
      <c r="LZ50" s="234"/>
      <c r="MA50" s="234"/>
      <c r="MB50" s="234"/>
      <c r="MC50" s="234"/>
      <c r="MD50" s="234"/>
      <c r="ME50" s="234"/>
      <c r="MF50" s="234"/>
      <c r="MG50" s="234"/>
      <c r="MH50" s="234"/>
      <c r="MI50" s="234"/>
      <c r="MJ50" s="234"/>
      <c r="MK50" s="234"/>
      <c r="ML50" s="234"/>
      <c r="MM50" s="234"/>
      <c r="MN50" s="234"/>
      <c r="MO50" s="234"/>
      <c r="MP50" s="234"/>
      <c r="MQ50" s="234"/>
      <c r="MR50" s="234"/>
      <c r="MS50" s="234"/>
      <c r="MT50" s="234"/>
      <c r="MU50" s="234"/>
      <c r="MV50" s="234"/>
      <c r="MW50" s="234"/>
      <c r="MX50" s="234"/>
      <c r="MY50" s="234"/>
      <c r="MZ50" s="234"/>
      <c r="NA50" s="234"/>
      <c r="NB50" s="234"/>
      <c r="NC50" s="234"/>
      <c r="ND50" s="234"/>
      <c r="NE50" s="234"/>
      <c r="NF50" s="234"/>
      <c r="NG50" s="234"/>
      <c r="NH50" s="234"/>
      <c r="NI50" s="234"/>
      <c r="NJ50" s="234"/>
      <c r="NK50" s="234"/>
      <c r="NL50" s="234"/>
      <c r="NM50" s="234"/>
      <c r="NN50" s="234"/>
      <c r="NO50" s="234"/>
      <c r="NP50" s="234"/>
      <c r="NQ50" s="234"/>
      <c r="NR50" s="234"/>
      <c r="NS50" s="234"/>
      <c r="NT50" s="234"/>
      <c r="NU50" s="234"/>
      <c r="NV50" s="234"/>
      <c r="NW50" s="234"/>
      <c r="NX50" s="234"/>
      <c r="NY50" s="234"/>
      <c r="NZ50" s="234"/>
      <c r="OA50" s="234"/>
      <c r="OB50" s="234"/>
      <c r="OC50" s="234"/>
      <c r="OD50" s="234"/>
      <c r="OE50" s="234"/>
      <c r="OF50" s="234"/>
      <c r="OG50" s="234"/>
      <c r="OH50" s="234"/>
      <c r="OI50" s="234"/>
      <c r="OJ50" s="234"/>
      <c r="OK50" s="234"/>
      <c r="OL50" s="234"/>
      <c r="OM50" s="234"/>
      <c r="ON50" s="234"/>
      <c r="OO50" s="234"/>
      <c r="OP50" s="234"/>
      <c r="OQ50" s="234"/>
      <c r="OR50" s="234"/>
      <c r="OS50" s="234"/>
      <c r="OT50" s="234"/>
      <c r="OU50" s="234"/>
      <c r="OV50" s="234"/>
      <c r="OW50" s="234"/>
      <c r="OX50" s="234"/>
      <c r="OY50" s="234"/>
      <c r="OZ50" s="234"/>
      <c r="PA50" s="234"/>
      <c r="PB50" s="234"/>
    </row>
    <row r="51" spans="1:418" s="247" customFormat="1" hidden="1">
      <c r="A51" s="325"/>
      <c r="B51" s="325"/>
      <c r="C51" s="326"/>
      <c r="D51" s="326"/>
      <c r="E51" s="326"/>
      <c r="F51" s="326"/>
      <c r="G51" s="326"/>
      <c r="H51" s="326"/>
      <c r="I51" s="326"/>
      <c r="J51" s="326"/>
      <c r="K51" s="326"/>
      <c r="L51" s="325"/>
      <c r="M51" s="325"/>
      <c r="N51" s="325"/>
      <c r="O51" s="325"/>
      <c r="P51" s="234"/>
      <c r="Q51" s="234"/>
      <c r="R51" s="234"/>
      <c r="S51" s="234"/>
      <c r="T51" s="234"/>
      <c r="U51" s="234"/>
      <c r="V51" s="234"/>
      <c r="W51" s="234"/>
      <c r="X51" s="322"/>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c r="MR51" s="234"/>
      <c r="MS51" s="234"/>
      <c r="MT51" s="234"/>
      <c r="MU51" s="234"/>
      <c r="MV51" s="234"/>
      <c r="MW51" s="234"/>
      <c r="MX51" s="234"/>
      <c r="MY51" s="234"/>
      <c r="MZ51" s="234"/>
      <c r="NA51" s="234"/>
      <c r="NB51" s="234"/>
      <c r="NC51" s="234"/>
      <c r="ND51" s="234"/>
      <c r="NE51" s="234"/>
      <c r="NF51" s="234"/>
      <c r="NG51" s="234"/>
      <c r="NH51" s="234"/>
      <c r="NI51" s="234"/>
      <c r="NJ51" s="234"/>
      <c r="NK51" s="234"/>
      <c r="NL51" s="234"/>
      <c r="NM51" s="234"/>
      <c r="NN51" s="234"/>
      <c r="NO51" s="234"/>
      <c r="NP51" s="234"/>
      <c r="NQ51" s="234"/>
      <c r="NR51" s="234"/>
      <c r="NS51" s="234"/>
      <c r="NT51" s="234"/>
      <c r="NU51" s="234"/>
      <c r="NV51" s="234"/>
      <c r="NW51" s="234"/>
      <c r="NX51" s="234"/>
      <c r="NY51" s="234"/>
      <c r="NZ51" s="234"/>
      <c r="OA51" s="234"/>
      <c r="OB51" s="234"/>
      <c r="OC51" s="234"/>
      <c r="OD51" s="234"/>
      <c r="OE51" s="234"/>
      <c r="OF51" s="234"/>
      <c r="OG51" s="234"/>
      <c r="OH51" s="234"/>
      <c r="OI51" s="234"/>
      <c r="OJ51" s="234"/>
      <c r="OK51" s="234"/>
      <c r="OL51" s="234"/>
      <c r="OM51" s="234"/>
      <c r="ON51" s="234"/>
      <c r="OO51" s="234"/>
      <c r="OP51" s="234"/>
      <c r="OQ51" s="234"/>
      <c r="OR51" s="234"/>
      <c r="OS51" s="234"/>
      <c r="OT51" s="234"/>
      <c r="OU51" s="234"/>
      <c r="OV51" s="234"/>
      <c r="OW51" s="234"/>
      <c r="OX51" s="234"/>
      <c r="OY51" s="234"/>
      <c r="OZ51" s="234"/>
      <c r="PA51" s="234"/>
      <c r="PB51" s="234"/>
    </row>
    <row r="52" spans="1:418" s="247" customFormat="1" hidden="1">
      <c r="A52" s="325"/>
      <c r="B52" s="325"/>
      <c r="C52" s="326"/>
      <c r="D52" s="326"/>
      <c r="E52" s="326"/>
      <c r="F52" s="326"/>
      <c r="G52" s="326"/>
      <c r="H52" s="326"/>
      <c r="I52" s="326"/>
      <c r="J52" s="326"/>
      <c r="K52" s="326"/>
      <c r="L52" s="325"/>
      <c r="M52" s="325"/>
      <c r="N52" s="325"/>
      <c r="O52" s="325"/>
      <c r="P52" s="234"/>
      <c r="Q52" s="234"/>
      <c r="R52" s="234"/>
      <c r="S52" s="234"/>
      <c r="T52" s="325"/>
      <c r="U52" s="325"/>
      <c r="V52" s="234"/>
      <c r="W52" s="234"/>
      <c r="X52" s="327"/>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4"/>
      <c r="EK52" s="234"/>
      <c r="EL52" s="234"/>
      <c r="EM52" s="234"/>
      <c r="EN52" s="234"/>
      <c r="EO52" s="234"/>
      <c r="EP52" s="234"/>
      <c r="EQ52" s="234"/>
      <c r="ER52" s="234"/>
      <c r="ES52" s="234"/>
      <c r="ET52" s="234"/>
      <c r="EU52" s="234"/>
      <c r="EV52" s="234"/>
      <c r="EW52" s="234"/>
      <c r="EX52" s="234"/>
      <c r="EY52" s="234"/>
      <c r="EZ52" s="234"/>
      <c r="FA52" s="234"/>
      <c r="FB52" s="234"/>
      <c r="FC52" s="234"/>
      <c r="FD52" s="234"/>
      <c r="FE52" s="234"/>
      <c r="FF52" s="234"/>
      <c r="FG52" s="234"/>
      <c r="FH52" s="234"/>
      <c r="FI52" s="234"/>
      <c r="FJ52" s="234"/>
      <c r="FK52" s="234"/>
      <c r="FL52" s="234"/>
      <c r="FM52" s="234"/>
      <c r="FN52" s="234"/>
      <c r="FO52" s="234"/>
      <c r="FP52" s="234"/>
      <c r="FQ52" s="234"/>
      <c r="FR52" s="234"/>
      <c r="FS52" s="234"/>
      <c r="FT52" s="234"/>
      <c r="FU52" s="234"/>
      <c r="FV52" s="234"/>
      <c r="FW52" s="234"/>
      <c r="FX52" s="234"/>
      <c r="FY52" s="234"/>
      <c r="FZ52" s="234"/>
      <c r="GA52" s="234"/>
      <c r="GB52" s="234"/>
      <c r="GC52" s="234"/>
      <c r="GD52" s="234"/>
      <c r="GE52" s="234"/>
      <c r="GF52" s="234"/>
      <c r="GG52" s="234"/>
      <c r="GH52" s="234"/>
      <c r="GI52" s="234"/>
      <c r="GJ52" s="234"/>
      <c r="GK52" s="234"/>
      <c r="GL52" s="234"/>
      <c r="GM52" s="234"/>
      <c r="GN52" s="234"/>
      <c r="GO52" s="234"/>
      <c r="GP52" s="234"/>
      <c r="GQ52" s="234"/>
      <c r="GR52" s="234"/>
      <c r="GS52" s="234"/>
      <c r="GT52" s="234"/>
      <c r="GU52" s="234"/>
      <c r="GV52" s="234"/>
      <c r="GW52" s="234"/>
      <c r="GX52" s="234"/>
      <c r="GY52" s="234"/>
      <c r="GZ52" s="234"/>
      <c r="HA52" s="234"/>
      <c r="HB52" s="234"/>
      <c r="HC52" s="234"/>
      <c r="HD52" s="234"/>
      <c r="HE52" s="234"/>
      <c r="HF52" s="234"/>
      <c r="HG52" s="234"/>
      <c r="HH52" s="234"/>
      <c r="HI52" s="234"/>
      <c r="HJ52" s="234"/>
      <c r="HK52" s="234"/>
      <c r="HL52" s="234"/>
      <c r="HM52" s="234"/>
      <c r="HN52" s="234"/>
      <c r="HO52" s="234"/>
      <c r="HP52" s="234"/>
      <c r="HQ52" s="234"/>
      <c r="HR52" s="234"/>
      <c r="HS52" s="234"/>
      <c r="HT52" s="234"/>
      <c r="HU52" s="234"/>
      <c r="HV52" s="234"/>
      <c r="HW52" s="234"/>
      <c r="HX52" s="234"/>
      <c r="HY52" s="234"/>
      <c r="HZ52" s="234"/>
      <c r="IA52" s="234"/>
      <c r="IB52" s="234"/>
      <c r="IC52" s="234"/>
      <c r="ID52" s="234"/>
      <c r="IE52" s="234"/>
      <c r="IF52" s="234"/>
      <c r="IG52" s="234"/>
      <c r="IH52" s="234"/>
      <c r="II52" s="234"/>
      <c r="IJ52" s="234"/>
      <c r="IK52" s="234"/>
      <c r="IL52" s="234"/>
      <c r="IM52" s="234"/>
      <c r="IN52" s="234"/>
      <c r="IO52" s="234"/>
      <c r="IP52" s="234"/>
      <c r="IQ52" s="234"/>
      <c r="IR52" s="234"/>
      <c r="IS52" s="234"/>
      <c r="IT52" s="234"/>
      <c r="IU52" s="234"/>
      <c r="IV52" s="234"/>
      <c r="IW52" s="234"/>
      <c r="IX52" s="234"/>
      <c r="IY52" s="234"/>
      <c r="IZ52" s="234"/>
      <c r="JA52" s="234"/>
      <c r="JB52" s="234"/>
      <c r="JC52" s="234"/>
      <c r="JD52" s="234"/>
      <c r="JE52" s="234"/>
      <c r="JF52" s="234"/>
      <c r="JG52" s="234"/>
      <c r="JH52" s="234"/>
      <c r="JI52" s="234"/>
      <c r="JJ52" s="234"/>
      <c r="JK52" s="234"/>
      <c r="JL52" s="234"/>
      <c r="JM52" s="234"/>
      <c r="JN52" s="234"/>
      <c r="JO52" s="234"/>
      <c r="JP52" s="234"/>
      <c r="JQ52" s="234"/>
      <c r="JR52" s="234"/>
      <c r="JS52" s="234"/>
      <c r="JT52" s="234"/>
      <c r="JU52" s="234"/>
      <c r="JV52" s="234"/>
      <c r="JW52" s="234"/>
      <c r="JX52" s="234"/>
      <c r="JY52" s="234"/>
      <c r="JZ52" s="234"/>
      <c r="KA52" s="234"/>
      <c r="KB52" s="234"/>
      <c r="KC52" s="234"/>
      <c r="KD52" s="234"/>
      <c r="KE52" s="234"/>
      <c r="KF52" s="234"/>
      <c r="KG52" s="234"/>
      <c r="KH52" s="234"/>
      <c r="KI52" s="234"/>
      <c r="KJ52" s="234"/>
      <c r="KK52" s="234"/>
      <c r="KL52" s="234"/>
      <c r="KM52" s="234"/>
      <c r="KN52" s="234"/>
      <c r="KO52" s="234"/>
      <c r="KP52" s="234"/>
      <c r="KQ52" s="234"/>
      <c r="KR52" s="234"/>
      <c r="KS52" s="234"/>
      <c r="KT52" s="234"/>
      <c r="KU52" s="234"/>
      <c r="KV52" s="234"/>
      <c r="KW52" s="234"/>
      <c r="KX52" s="234"/>
      <c r="KY52" s="234"/>
      <c r="KZ52" s="234"/>
      <c r="LA52" s="234"/>
      <c r="LB52" s="234"/>
      <c r="LC52" s="234"/>
      <c r="LD52" s="234"/>
      <c r="LE52" s="234"/>
      <c r="LF52" s="234"/>
      <c r="LG52" s="234"/>
      <c r="LH52" s="234"/>
      <c r="LI52" s="234"/>
      <c r="LJ52" s="234"/>
      <c r="LK52" s="234"/>
      <c r="LL52" s="234"/>
      <c r="LM52" s="234"/>
      <c r="LN52" s="234"/>
      <c r="LO52" s="234"/>
      <c r="LP52" s="234"/>
      <c r="LQ52" s="234"/>
      <c r="LR52" s="234"/>
      <c r="LS52" s="234"/>
      <c r="LT52" s="234"/>
      <c r="LU52" s="234"/>
      <c r="LV52" s="234"/>
      <c r="LW52" s="234"/>
      <c r="LX52" s="234"/>
      <c r="LY52" s="234"/>
      <c r="LZ52" s="234"/>
      <c r="MA52" s="234"/>
      <c r="MB52" s="234"/>
      <c r="MC52" s="234"/>
      <c r="MD52" s="234"/>
      <c r="ME52" s="234"/>
      <c r="MF52" s="234"/>
      <c r="MG52" s="234"/>
      <c r="MH52" s="234"/>
      <c r="MI52" s="234"/>
      <c r="MJ52" s="234"/>
      <c r="MK52" s="234"/>
      <c r="ML52" s="234"/>
      <c r="MM52" s="234"/>
      <c r="MN52" s="234"/>
      <c r="MO52" s="234"/>
      <c r="MP52" s="234"/>
      <c r="MQ52" s="234"/>
      <c r="MR52" s="234"/>
      <c r="MS52" s="234"/>
      <c r="MT52" s="234"/>
      <c r="MU52" s="234"/>
      <c r="MV52" s="234"/>
      <c r="MW52" s="234"/>
      <c r="MX52" s="234"/>
      <c r="MY52" s="234"/>
      <c r="MZ52" s="234"/>
      <c r="NA52" s="234"/>
      <c r="NB52" s="234"/>
      <c r="NC52" s="234"/>
      <c r="ND52" s="234"/>
      <c r="NE52" s="234"/>
      <c r="NF52" s="234"/>
      <c r="NG52" s="234"/>
      <c r="NH52" s="234"/>
      <c r="NI52" s="234"/>
      <c r="NJ52" s="234"/>
      <c r="NK52" s="234"/>
      <c r="NL52" s="234"/>
      <c r="NM52" s="234"/>
      <c r="NN52" s="234"/>
      <c r="NO52" s="234"/>
      <c r="NP52" s="234"/>
      <c r="NQ52" s="234"/>
      <c r="NR52" s="234"/>
      <c r="NS52" s="234"/>
      <c r="NT52" s="234"/>
      <c r="NU52" s="234"/>
      <c r="NV52" s="234"/>
      <c r="NW52" s="234"/>
      <c r="NX52" s="234"/>
      <c r="NY52" s="234"/>
      <c r="NZ52" s="234"/>
      <c r="OA52" s="234"/>
      <c r="OB52" s="234"/>
      <c r="OC52" s="234"/>
      <c r="OD52" s="234"/>
      <c r="OE52" s="234"/>
      <c r="OF52" s="234"/>
      <c r="OG52" s="234"/>
      <c r="OH52" s="234"/>
      <c r="OI52" s="234"/>
      <c r="OJ52" s="234"/>
      <c r="OK52" s="234"/>
      <c r="OL52" s="234"/>
      <c r="OM52" s="234"/>
      <c r="ON52" s="234"/>
      <c r="OO52" s="234"/>
      <c r="OP52" s="234"/>
      <c r="OQ52" s="234"/>
      <c r="OR52" s="234"/>
      <c r="OS52" s="234"/>
      <c r="OT52" s="234"/>
      <c r="OU52" s="234"/>
      <c r="OV52" s="234"/>
      <c r="OW52" s="234"/>
      <c r="OX52" s="234"/>
      <c r="OY52" s="234"/>
      <c r="OZ52" s="234"/>
      <c r="PA52" s="234"/>
      <c r="PB52" s="234"/>
    </row>
    <row r="53" spans="1:418" ht="16.5" customHeight="1"/>
    <row r="54" spans="1:418" ht="16.5" customHeight="1"/>
    <row r="55" spans="1:418" ht="16.5" customHeight="1"/>
    <row r="56" spans="1:418" ht="16.5" customHeight="1"/>
    <row r="57" spans="1:418" ht="16.5" customHeight="1"/>
    <row r="58" spans="1:418" ht="16.5" customHeight="1"/>
    <row r="59" spans="1:418" ht="16.5" customHeight="1"/>
    <row r="60" spans="1:418" ht="16.5" customHeight="1"/>
    <row r="61" spans="1:418" ht="16.5" customHeight="1"/>
    <row r="62" spans="1:418" ht="16.5" customHeight="1"/>
    <row r="63" spans="1:418" ht="16.5" customHeight="1"/>
    <row r="64" spans="1:418" ht="16.5" customHeight="1"/>
  </sheetData>
  <sheetProtection algorithmName="SHA-512" hashValue="0xKu0rja0cqOF6NvB/gfO41ONGwuKqFz8R4B8TfE8RnHMFLmABUkUc1Cm/3nRjBh7VuDkUMulgez4z8Zh6EFNA==" saltValue="YerXKci19Yiyc0cJBWLGxg==" spinCount="100000" sheet="1" selectLockedCells="1"/>
  <mergeCells count="15">
    <mergeCell ref="H19:I19"/>
    <mergeCell ref="C21:I21"/>
    <mergeCell ref="C7:D7"/>
    <mergeCell ref="C32:J32"/>
    <mergeCell ref="C24:J24"/>
    <mergeCell ref="C25:J25"/>
    <mergeCell ref="C26:J26"/>
    <mergeCell ref="C27:L27"/>
    <mergeCell ref="C30:J30"/>
    <mergeCell ref="C31:J31"/>
    <mergeCell ref="N11:N12"/>
    <mergeCell ref="C13:D13"/>
    <mergeCell ref="C18:D18"/>
    <mergeCell ref="H17:I17"/>
    <mergeCell ref="H18:I18"/>
  </mergeCells>
  <phoneticPr fontId="149" type="noConversion"/>
  <conditionalFormatting sqref="N10:Q11">
    <cfRule type="expression" dxfId="7" priority="5">
      <formula>A11="yes"</formula>
    </cfRule>
    <cfRule type="expression" dxfId="6" priority="6" stopIfTrue="1">
      <formula>"d14=""yes"""</formula>
    </cfRule>
  </conditionalFormatting>
  <conditionalFormatting sqref="R10:R11">
    <cfRule type="expression" dxfId="5" priority="3">
      <formula>C11="yes"</formula>
    </cfRule>
    <cfRule type="expression" dxfId="4" priority="4" stopIfTrue="1">
      <formula>"d14=""yes"""</formula>
    </cfRule>
  </conditionalFormatting>
  <conditionalFormatting sqref="S10:S11">
    <cfRule type="expression" dxfId="3" priority="1">
      <formula>C11="yes"</formula>
    </cfRule>
    <cfRule type="expression" dxfId="2" priority="2" stopIfTrue="1">
      <formula>"d14=""yes"""</formula>
    </cfRule>
  </conditionalFormatting>
  <dataValidations count="1">
    <dataValidation type="list" allowBlank="1" showInputMessage="1" showErrorMessage="1" sqref="D11" xr:uid="{0235C850-FCAD-4F27-A9C5-9FD234319C08}">
      <formula1>"Male, Female"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853798C-E255-42B3-B8F8-E25BF834216E}">
          <x14:formula1>
            <xm:f>Variables!$E$24:$E$27</xm:f>
          </x14:formula1>
          <xm:sqref>D14</xm:sqref>
        </x14:dataValidation>
        <x14:dataValidation type="list" allowBlank="1" showInputMessage="1" showErrorMessage="1" xr:uid="{F4C4EC9D-53CC-481A-B06F-03984E737837}">
          <x14:formula1>
            <xm:f>Variables!$E$8:$E$12</xm:f>
          </x14:formula1>
          <xm:sqref>F13</xm:sqref>
        </x14:dataValidation>
        <x14:dataValidation type="list" allowBlank="1" showInputMessage="1" showErrorMessage="1" xr:uid="{28B21200-E116-48E1-969D-4BD19019813A}">
          <x14:formula1>
            <xm:f>Variables!$E$10:$E$16</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4520-A2F9-48BF-8A54-D34B9E843AE5}">
  <dimension ref="A1:N91"/>
  <sheetViews>
    <sheetView zoomScale="70" workbookViewId="0">
      <selection activeCell="B7" sqref="B7"/>
    </sheetView>
  </sheetViews>
  <sheetFormatPr defaultRowHeight="14.5"/>
  <cols>
    <col min="1" max="1" width="29" customWidth="1"/>
    <col min="2" max="2" width="26.7265625" customWidth="1"/>
    <col min="3" max="3" width="12.453125" customWidth="1"/>
    <col min="4" max="4" width="19.7265625" customWidth="1"/>
    <col min="5" max="5" width="16.81640625" style="157" customWidth="1"/>
    <col min="6" max="6" width="18.54296875" customWidth="1"/>
    <col min="7" max="7" width="17" customWidth="1"/>
    <col min="8" max="8" width="16.54296875" customWidth="1"/>
    <col min="9" max="9" width="21.81640625" customWidth="1"/>
    <col min="11" max="11" width="16.453125" customWidth="1"/>
    <col min="12" max="12" width="15.81640625" customWidth="1"/>
  </cols>
  <sheetData>
    <row r="1" spans="1:14" ht="23">
      <c r="B1" s="168" t="s">
        <v>124</v>
      </c>
    </row>
    <row r="3" spans="1:14">
      <c r="A3" s="28" t="s">
        <v>50</v>
      </c>
      <c r="B3" s="18"/>
      <c r="C3" s="18"/>
      <c r="D3" s="18"/>
      <c r="E3" s="153"/>
      <c r="F3" s="18"/>
      <c r="G3" s="18"/>
      <c r="H3" s="18"/>
      <c r="I3" s="18"/>
      <c r="J3" s="18"/>
      <c r="K3" s="18"/>
      <c r="L3" s="18"/>
      <c r="M3" s="18"/>
      <c r="N3" s="18"/>
    </row>
    <row r="4" spans="1:14">
      <c r="A4" s="123" t="s">
        <v>55</v>
      </c>
      <c r="B4" s="105" t="s">
        <v>86</v>
      </c>
      <c r="C4" s="18"/>
      <c r="D4" s="18" t="str">
        <f>IF(B4="Corporate","Corporate Insurance Guide", "Business Insurance Guide and Plan Information Factsheet")</f>
        <v>Corporate Insurance Guide</v>
      </c>
      <c r="E4" s="153"/>
      <c r="F4" s="18"/>
      <c r="G4" s="18"/>
      <c r="H4" s="18"/>
      <c r="I4" s="18"/>
      <c r="J4" s="18"/>
      <c r="K4" s="18"/>
      <c r="L4" s="18"/>
      <c r="M4" s="18"/>
      <c r="N4" s="18"/>
    </row>
    <row r="5" spans="1:14">
      <c r="A5" s="123" t="s">
        <v>51</v>
      </c>
      <c r="B5" s="124" t="s">
        <v>150</v>
      </c>
      <c r="C5" s="18"/>
      <c r="D5" s="18"/>
      <c r="E5" s="153"/>
      <c r="F5" s="18"/>
      <c r="G5" s="18"/>
      <c r="H5" s="18"/>
      <c r="I5" s="18"/>
      <c r="J5" s="18"/>
      <c r="K5" s="18"/>
      <c r="L5" s="18"/>
      <c r="M5" s="18"/>
      <c r="N5" s="18"/>
    </row>
    <row r="6" spans="1:14">
      <c r="A6" s="123" t="s">
        <v>52</v>
      </c>
      <c r="B6" s="124" t="s">
        <v>155</v>
      </c>
      <c r="C6" s="18"/>
      <c r="D6" s="18"/>
      <c r="E6" s="18"/>
      <c r="F6" s="18"/>
      <c r="G6" s="18"/>
      <c r="H6" s="18"/>
      <c r="I6" s="18"/>
      <c r="J6" s="18"/>
      <c r="K6" s="18"/>
      <c r="L6" s="18"/>
      <c r="M6" s="18"/>
      <c r="N6" s="18"/>
    </row>
    <row r="7" spans="1:14">
      <c r="A7" s="127" t="s">
        <v>129</v>
      </c>
      <c r="B7" s="124" t="s">
        <v>155</v>
      </c>
      <c r="C7" s="18"/>
      <c r="D7" s="18"/>
      <c r="E7" s="18"/>
      <c r="F7" s="18"/>
      <c r="G7" s="18"/>
      <c r="H7" s="18"/>
      <c r="I7" s="18"/>
      <c r="J7" s="18"/>
      <c r="K7" s="18"/>
      <c r="L7" s="18"/>
      <c r="M7" s="18"/>
      <c r="N7" s="18"/>
    </row>
    <row r="8" spans="1:14">
      <c r="A8" s="125"/>
      <c r="B8" s="134"/>
      <c r="C8" s="18"/>
      <c r="D8" s="18"/>
      <c r="E8" s="133"/>
      <c r="F8" s="18"/>
      <c r="G8" s="158" t="s">
        <v>143</v>
      </c>
      <c r="H8" s="18"/>
      <c r="I8" s="158" t="s">
        <v>151</v>
      </c>
      <c r="J8" s="18"/>
      <c r="K8" s="18"/>
      <c r="L8" s="18"/>
      <c r="M8" s="18"/>
      <c r="N8" s="18"/>
    </row>
    <row r="9" spans="1:14">
      <c r="A9" s="127" t="s">
        <v>68</v>
      </c>
      <c r="B9" s="104" t="s">
        <v>62</v>
      </c>
      <c r="C9" s="18"/>
      <c r="D9" s="18"/>
      <c r="E9" s="154"/>
      <c r="F9" s="18"/>
      <c r="G9" s="18"/>
      <c r="H9" s="31"/>
      <c r="I9" s="18"/>
      <c r="J9" s="18"/>
      <c r="K9" s="18"/>
      <c r="L9" s="18"/>
      <c r="M9" s="18"/>
      <c r="N9" s="18"/>
    </row>
    <row r="10" spans="1:14">
      <c r="A10" s="32" t="s">
        <v>69</v>
      </c>
      <c r="B10" s="106">
        <f>VLOOKUP(B9,Checklist!B3:F9,3, FALSE)</f>
        <v>10000000</v>
      </c>
      <c r="C10" s="30"/>
      <c r="D10" s="18"/>
      <c r="E10" s="185"/>
      <c r="F10" s="18"/>
      <c r="G10" s="177" t="s">
        <v>141</v>
      </c>
      <c r="H10" s="18"/>
      <c r="I10" s="181" t="s">
        <v>152</v>
      </c>
      <c r="J10" s="18"/>
      <c r="K10" s="18"/>
      <c r="L10" s="18"/>
      <c r="M10" s="18"/>
      <c r="N10" s="18"/>
    </row>
    <row r="11" spans="1:14">
      <c r="A11" s="32" t="s">
        <v>14</v>
      </c>
      <c r="B11" s="132">
        <f>VLOOKUP(B9,Checklist!B3:F9,5,FALSE)</f>
        <v>600000</v>
      </c>
      <c r="C11" s="30"/>
      <c r="D11" s="18"/>
      <c r="E11" s="185"/>
      <c r="F11" s="18"/>
      <c r="G11" s="177" t="s">
        <v>142</v>
      </c>
      <c r="H11" s="18"/>
      <c r="I11" s="124" t="s">
        <v>153</v>
      </c>
      <c r="J11" s="18"/>
      <c r="K11" s="18"/>
      <c r="L11" s="18"/>
      <c r="M11" s="18"/>
      <c r="N11" s="18"/>
    </row>
    <row r="12" spans="1:14" ht="18">
      <c r="A12" s="32" t="s">
        <v>16</v>
      </c>
      <c r="B12" s="106">
        <f>VLOOKUP(B9,Checklist!B3:F9,4,FALSE)</f>
        <v>3000000</v>
      </c>
      <c r="C12" s="34"/>
      <c r="D12" s="139"/>
      <c r="E12" s="185"/>
      <c r="F12" s="18"/>
      <c r="G12" s="177"/>
      <c r="H12" s="18"/>
      <c r="I12" s="124" t="s">
        <v>154</v>
      </c>
      <c r="J12" s="18"/>
      <c r="K12" s="18"/>
      <c r="L12" s="18"/>
      <c r="M12" s="18"/>
      <c r="N12" s="18"/>
    </row>
    <row r="13" spans="1:14">
      <c r="A13" s="32" t="s">
        <v>21</v>
      </c>
      <c r="B13" s="37">
        <f>B23</f>
        <v>2000000</v>
      </c>
      <c r="C13" s="36"/>
      <c r="D13" s="18"/>
      <c r="E13" s="185"/>
      <c r="F13" s="18"/>
      <c r="G13" s="18"/>
      <c r="H13" s="18"/>
      <c r="I13" s="105"/>
      <c r="J13" s="18"/>
      <c r="K13" s="35"/>
      <c r="L13" s="18"/>
      <c r="M13" s="18"/>
      <c r="N13" s="18"/>
    </row>
    <row r="14" spans="1:14">
      <c r="A14" s="140" t="s">
        <v>88</v>
      </c>
      <c r="B14" s="37">
        <f>IF(B10="unlimited", (Calculator!$D$11*B33), ROUND(MIN(IF(Calculator!$D$9&gt;(B28-1),0,(Calculator!$D$11*B33)),B10),0))</f>
        <v>300000</v>
      </c>
      <c r="C14" s="36"/>
      <c r="D14" s="18"/>
      <c r="E14" s="185"/>
      <c r="F14" s="18"/>
      <c r="G14" s="158" t="s">
        <v>147</v>
      </c>
      <c r="H14" s="18"/>
      <c r="I14" s="18"/>
      <c r="J14" s="18"/>
      <c r="K14" s="35"/>
      <c r="L14" s="18"/>
      <c r="M14" s="18"/>
      <c r="N14" s="18"/>
    </row>
    <row r="15" spans="1:14">
      <c r="A15" s="32" t="s">
        <v>24</v>
      </c>
      <c r="B15" s="106">
        <f>ROUND(IF(OR(Calculator!$D$9&gt;(B28-1),Calculator!$D$9&lt;16),0,IF(B10="unlimited",ROUND(B14-Calculator!I7,0),MIN(Calculator!$D$11*B33,B10)-Calculator!I7)),0)</f>
        <v>0</v>
      </c>
      <c r="C15" s="36"/>
      <c r="D15" s="38" t="str">
        <f>IF(B15&gt;0,CONCATENATE(" you are eligible to apply for extra Death cover of $",B15,D17,".")," ")</f>
        <v xml:space="preserve"> </v>
      </c>
      <c r="E15" s="185"/>
      <c r="F15" s="179" t="s">
        <v>148</v>
      </c>
      <c r="G15" s="178">
        <v>45745</v>
      </c>
      <c r="H15" s="18"/>
      <c r="I15" s="18"/>
      <c r="J15" s="35"/>
      <c r="K15" s="35"/>
      <c r="L15" s="18"/>
      <c r="M15" s="18"/>
      <c r="N15" s="18"/>
    </row>
    <row r="16" spans="1:14" ht="18">
      <c r="A16" s="32" t="s">
        <v>25</v>
      </c>
      <c r="B16" s="37">
        <f>ROUND(MIN(IF(OR(Calculator!$D$9&gt;(B29-1), Calculator!$D$9&lt;16),0,(Calculator!$D$11*B34)),B12),0)</f>
        <v>300000</v>
      </c>
      <c r="C16" s="39"/>
      <c r="D16" s="40"/>
      <c r="E16" s="185"/>
      <c r="F16" s="179" t="s">
        <v>149</v>
      </c>
      <c r="G16" s="178">
        <v>45566</v>
      </c>
      <c r="H16" s="18"/>
      <c r="I16" s="18"/>
      <c r="J16" s="35"/>
      <c r="K16" s="35"/>
      <c r="L16" s="18"/>
      <c r="M16" s="18"/>
      <c r="N16" s="18"/>
    </row>
    <row r="17" spans="1:14">
      <c r="A17" s="32" t="s">
        <v>29</v>
      </c>
      <c r="B17" s="106">
        <f>ROUND(B16-Calculator!I8,0)</f>
        <v>0</v>
      </c>
      <c r="C17" s="18"/>
      <c r="D17" s="38" t="str">
        <f>IF(B17&gt;0,CONCATENATE(" and TPD cover of $",B17)," ")</f>
        <v xml:space="preserve"> </v>
      </c>
      <c r="E17" s="153"/>
      <c r="F17" s="18"/>
      <c r="G17" s="18"/>
      <c r="H17" s="41"/>
      <c r="I17" s="18"/>
      <c r="J17" s="18"/>
      <c r="K17" s="35"/>
      <c r="L17" s="18"/>
      <c r="M17" s="18"/>
      <c r="N17" s="18"/>
    </row>
    <row r="18" spans="1:14">
      <c r="A18" s="32" t="s">
        <v>32</v>
      </c>
      <c r="B18" s="37">
        <f>IF(OR(Calculator!D9&gt;64,Calculator!D9&lt;15),0,MIN(Calculator!D11*E19,B11))</f>
        <v>75000</v>
      </c>
      <c r="C18" s="20"/>
      <c r="D18" s="20"/>
      <c r="E18" s="27" t="s">
        <v>26</v>
      </c>
      <c r="F18" s="27" t="s">
        <v>110</v>
      </c>
      <c r="G18" s="27" t="s">
        <v>109</v>
      </c>
      <c r="H18" s="158" t="s">
        <v>112</v>
      </c>
      <c r="I18" s="18"/>
      <c r="J18" s="18"/>
      <c r="K18" s="35"/>
      <c r="L18" s="18"/>
      <c r="M18" s="18"/>
      <c r="N18" s="18"/>
    </row>
    <row r="19" spans="1:14">
      <c r="A19" s="32" t="s">
        <v>33</v>
      </c>
      <c r="B19" s="106">
        <f>ROUND(B18-Calculator!I9,0)</f>
        <v>0</v>
      </c>
      <c r="C19" s="18"/>
      <c r="D19" s="38" t="str">
        <f>IF(B19&gt;0," Additional Income Protection cover is available."," ")</f>
        <v xml:space="preserve"> </v>
      </c>
      <c r="E19" s="159">
        <v>0.75</v>
      </c>
      <c r="F19" s="131" t="s">
        <v>111</v>
      </c>
      <c r="G19" s="131">
        <v>90</v>
      </c>
      <c r="H19" s="41" t="str">
        <f>CONCATENATE("1.  Income Protection cover provides you with a replacement income of up to ", E19*100,"% of your Pre-Disability Income (less Offsets), after a Waiting Period of ",G19," days, for up to ",F19," if you are unable to work due to injury or illness.")</f>
        <v>1.  Income Protection cover provides you with a replacement income of up to 75% of your Pre-Disability Income (less Offsets), after a Waiting Period of 90 days, for up to 2 years if you are unable to work due to injury or illness.</v>
      </c>
      <c r="I19" s="18"/>
      <c r="J19" s="18"/>
      <c r="K19" s="35"/>
      <c r="L19" s="18"/>
      <c r="M19" s="18"/>
      <c r="N19" s="18"/>
    </row>
    <row r="20" spans="1:14">
      <c r="A20" s="140" t="s">
        <v>89</v>
      </c>
      <c r="B20" s="37">
        <f>IF(B10="unlimited", "", B10-Calculator!I7)</f>
        <v>9700000</v>
      </c>
      <c r="C20" s="18"/>
      <c r="D20" s="20" t="str">
        <f>IF(OR(B13&gt;0,B19&gt;0)," Evidence of health may be required"," ")</f>
        <v xml:space="preserve"> Evidence of health may be required</v>
      </c>
      <c r="E20" s="153"/>
      <c r="F20" s="18"/>
      <c r="G20" s="18"/>
      <c r="H20" s="41"/>
      <c r="I20" s="18"/>
      <c r="J20" s="18"/>
      <c r="K20" s="35"/>
      <c r="L20" s="18"/>
      <c r="M20" s="18"/>
      <c r="N20" s="18"/>
    </row>
    <row r="21" spans="1:14">
      <c r="A21" s="140" t="s">
        <v>90</v>
      </c>
      <c r="B21" s="106">
        <f>B12-Calculator!I8</f>
        <v>2700000</v>
      </c>
      <c r="C21" s="18"/>
      <c r="D21" s="20"/>
      <c r="E21" s="153"/>
      <c r="F21" s="18"/>
      <c r="G21" s="18"/>
      <c r="H21" s="41"/>
      <c r="I21" s="18"/>
      <c r="J21" s="18"/>
      <c r="K21" s="35"/>
      <c r="L21" s="18"/>
      <c r="M21" s="18"/>
      <c r="N21" s="18"/>
    </row>
    <row r="22" spans="1:14">
      <c r="A22" s="18"/>
      <c r="B22" s="27" t="s">
        <v>21</v>
      </c>
      <c r="C22" s="43"/>
      <c r="D22" s="18"/>
      <c r="E22" s="133" t="s">
        <v>122</v>
      </c>
      <c r="F22" s="18"/>
      <c r="G22" s="18"/>
      <c r="H22" s="41"/>
      <c r="I22" s="18"/>
      <c r="J22" s="18"/>
      <c r="K22" s="35"/>
      <c r="L22" s="18"/>
      <c r="M22" s="18"/>
      <c r="N22" s="18"/>
    </row>
    <row r="23" spans="1:14">
      <c r="A23" s="32" t="s">
        <v>40</v>
      </c>
      <c r="B23" s="104">
        <v>2000000</v>
      </c>
      <c r="C23" s="29"/>
      <c r="D23" s="18"/>
      <c r="E23" s="154"/>
      <c r="F23" s="18"/>
      <c r="G23" s="18"/>
      <c r="H23" s="18"/>
      <c r="I23" s="18"/>
      <c r="J23" s="18"/>
      <c r="K23" s="35"/>
      <c r="L23" s="18"/>
      <c r="M23" s="18"/>
      <c r="N23" s="18"/>
    </row>
    <row r="24" spans="1:14">
      <c r="A24" s="32" t="s">
        <v>41</v>
      </c>
      <c r="B24" s="104">
        <v>360000</v>
      </c>
      <c r="C24" s="29"/>
      <c r="D24" s="18"/>
      <c r="E24" s="155" t="s">
        <v>130</v>
      </c>
      <c r="F24" s="18"/>
      <c r="G24" s="18"/>
      <c r="H24" s="18"/>
      <c r="I24" s="18"/>
      <c r="J24" s="18"/>
      <c r="K24" s="18"/>
      <c r="L24" s="18"/>
      <c r="M24" s="18"/>
      <c r="N24" s="18"/>
    </row>
    <row r="25" spans="1:14">
      <c r="A25" s="18"/>
      <c r="B25" s="123" t="s">
        <v>60</v>
      </c>
      <c r="C25" s="29"/>
      <c r="D25" s="18"/>
      <c r="E25" s="155" t="s">
        <v>131</v>
      </c>
      <c r="F25" s="18"/>
      <c r="G25" s="18"/>
      <c r="H25" s="18"/>
      <c r="I25" s="18"/>
      <c r="J25" s="18"/>
      <c r="K25" s="18"/>
      <c r="L25" s="18"/>
      <c r="M25" s="18"/>
      <c r="N25" s="18"/>
    </row>
    <row r="26" spans="1:14">
      <c r="A26" s="32" t="s">
        <v>59</v>
      </c>
      <c r="B26" s="130" t="s">
        <v>140</v>
      </c>
      <c r="C26" s="44"/>
      <c r="D26" s="18"/>
      <c r="E26" s="155" t="s">
        <v>132</v>
      </c>
      <c r="F26" s="18"/>
      <c r="G26" s="18"/>
      <c r="H26" s="18"/>
      <c r="I26" s="18"/>
      <c r="J26" s="18"/>
      <c r="K26" s="18"/>
      <c r="L26" s="18"/>
      <c r="M26" s="18"/>
      <c r="N26" s="18"/>
    </row>
    <row r="27" spans="1:14">
      <c r="A27" s="18"/>
      <c r="B27" s="123" t="s">
        <v>82</v>
      </c>
      <c r="C27" s="44"/>
      <c r="D27" s="18"/>
      <c r="E27" s="155"/>
      <c r="F27" s="18"/>
      <c r="G27" s="18"/>
      <c r="H27" s="18"/>
      <c r="I27" s="18"/>
      <c r="J27" s="18"/>
      <c r="K27" s="18"/>
      <c r="L27" s="18"/>
      <c r="M27" s="18"/>
      <c r="N27" s="18"/>
    </row>
    <row r="28" spans="1:14">
      <c r="A28" s="32" t="s">
        <v>80</v>
      </c>
      <c r="B28" s="131">
        <v>70</v>
      </c>
      <c r="C28" s="44"/>
      <c r="D28" s="18"/>
      <c r="E28" s="153"/>
      <c r="F28" s="18"/>
      <c r="G28" s="18"/>
      <c r="H28" s="18"/>
      <c r="I28" s="18"/>
      <c r="J28" s="18"/>
      <c r="K28" s="18"/>
      <c r="L28" s="18"/>
      <c r="M28" s="18"/>
      <c r="N28" s="18"/>
    </row>
    <row r="29" spans="1:14">
      <c r="A29" s="32" t="s">
        <v>81</v>
      </c>
      <c r="B29" s="131">
        <v>65</v>
      </c>
      <c r="C29" s="44"/>
      <c r="D29" s="18"/>
      <c r="E29" s="153"/>
      <c r="F29" s="18"/>
      <c r="G29" s="18"/>
      <c r="H29" s="18"/>
      <c r="I29" s="18"/>
      <c r="J29" s="18"/>
      <c r="K29" s="18"/>
      <c r="L29" s="18"/>
      <c r="M29" s="18"/>
      <c r="N29" s="18"/>
    </row>
    <row r="30" spans="1:14">
      <c r="A30" s="32" t="s">
        <v>78</v>
      </c>
      <c r="B30" s="131">
        <v>65</v>
      </c>
      <c r="C30" s="44"/>
      <c r="D30" s="18"/>
      <c r="E30" s="156"/>
      <c r="F30" s="18"/>
      <c r="G30" s="18"/>
      <c r="H30" s="18"/>
      <c r="I30" s="18"/>
      <c r="J30" s="18"/>
      <c r="K30" s="18"/>
      <c r="L30" s="18"/>
      <c r="M30" s="18"/>
      <c r="N30" s="18"/>
    </row>
    <row r="31" spans="1:14">
      <c r="A31" s="32" t="s">
        <v>79</v>
      </c>
      <c r="B31" s="131">
        <v>65</v>
      </c>
      <c r="C31" s="32"/>
      <c r="D31" s="32"/>
      <c r="E31" s="156"/>
      <c r="F31" s="32"/>
      <c r="G31" s="32"/>
      <c r="H31" s="32"/>
      <c r="I31" s="32"/>
      <c r="J31" s="32"/>
      <c r="K31" s="32"/>
      <c r="L31" s="32"/>
      <c r="M31" s="32"/>
      <c r="N31" s="32"/>
    </row>
    <row r="32" spans="1:14">
      <c r="B32" s="187" t="s">
        <v>159</v>
      </c>
      <c r="C32" s="32"/>
      <c r="D32" s="32"/>
      <c r="E32" s="156"/>
      <c r="F32" s="32"/>
      <c r="G32" s="32"/>
      <c r="H32" s="32"/>
      <c r="I32" s="32"/>
      <c r="J32" s="32"/>
      <c r="K32" s="32"/>
      <c r="L32" s="32"/>
      <c r="M32" s="32"/>
      <c r="N32" s="32"/>
    </row>
    <row r="33" spans="1:14">
      <c r="A33" s="140" t="s">
        <v>145</v>
      </c>
      <c r="B33" s="186">
        <f>VLOOKUP(Calculator!D9,A38:E91,2+IF(Calculator!D13="yes",2,0))</f>
        <v>3</v>
      </c>
      <c r="C33" s="32"/>
      <c r="D33" s="32"/>
      <c r="E33" s="156"/>
      <c r="F33" s="32"/>
      <c r="G33" s="32"/>
      <c r="H33" s="32"/>
      <c r="I33" s="32"/>
      <c r="J33" s="32"/>
      <c r="K33" s="32"/>
      <c r="L33" s="32"/>
      <c r="M33" s="32"/>
      <c r="N33" s="32"/>
    </row>
    <row r="34" spans="1:14">
      <c r="A34" s="140" t="s">
        <v>146</v>
      </c>
      <c r="B34" s="186">
        <f>VLOOKUP(Calculator!D9,A38:E91,3+IF(Calculator!D13="yes",2,0))</f>
        <v>3</v>
      </c>
      <c r="C34" s="32"/>
      <c r="D34" s="32"/>
      <c r="E34" s="156"/>
      <c r="F34" s="32"/>
      <c r="G34" s="32"/>
      <c r="H34" s="32"/>
      <c r="I34" s="32"/>
      <c r="J34" s="32"/>
      <c r="K34" s="32"/>
      <c r="L34" s="32"/>
      <c r="M34" s="32"/>
      <c r="N34" s="32"/>
    </row>
    <row r="36" spans="1:14">
      <c r="B36" s="176" t="s">
        <v>137</v>
      </c>
      <c r="C36" s="176"/>
      <c r="D36" s="172" t="s">
        <v>138</v>
      </c>
      <c r="E36" s="173"/>
    </row>
    <row r="37" spans="1:14">
      <c r="B37" s="174" t="s">
        <v>135</v>
      </c>
      <c r="C37" s="172" t="s">
        <v>136</v>
      </c>
      <c r="D37" s="175" t="s">
        <v>135</v>
      </c>
      <c r="E37" s="175" t="s">
        <v>136</v>
      </c>
    </row>
    <row r="38" spans="1:14">
      <c r="A38" s="108">
        <v>16</v>
      </c>
      <c r="B38">
        <v>0.5</v>
      </c>
      <c r="C38">
        <v>0.5</v>
      </c>
      <c r="D38" s="163">
        <v>1</v>
      </c>
      <c r="E38" s="164">
        <v>2</v>
      </c>
    </row>
    <row r="39" spans="1:14">
      <c r="A39" s="108">
        <v>17</v>
      </c>
      <c r="B39">
        <v>0.5</v>
      </c>
      <c r="C39">
        <v>0.5</v>
      </c>
      <c r="D39" s="163">
        <v>1</v>
      </c>
      <c r="E39" s="164">
        <v>2</v>
      </c>
    </row>
    <row r="40" spans="1:14">
      <c r="A40" s="108">
        <v>18</v>
      </c>
      <c r="B40">
        <v>0.5</v>
      </c>
      <c r="C40">
        <v>0.5</v>
      </c>
      <c r="D40" s="163">
        <v>1</v>
      </c>
      <c r="E40" s="164">
        <v>2</v>
      </c>
    </row>
    <row r="41" spans="1:14">
      <c r="A41" s="108">
        <v>19</v>
      </c>
      <c r="B41">
        <v>0.5</v>
      </c>
      <c r="C41">
        <v>0.5</v>
      </c>
      <c r="D41" s="163">
        <v>1</v>
      </c>
      <c r="E41" s="164">
        <v>2</v>
      </c>
    </row>
    <row r="42" spans="1:14">
      <c r="A42" s="108">
        <v>20</v>
      </c>
      <c r="B42">
        <v>0.5</v>
      </c>
      <c r="C42">
        <v>0.5</v>
      </c>
      <c r="D42" s="163">
        <v>1</v>
      </c>
      <c r="E42" s="164">
        <v>2</v>
      </c>
    </row>
    <row r="43" spans="1:14">
      <c r="A43" s="108">
        <v>21</v>
      </c>
      <c r="B43">
        <v>0.5</v>
      </c>
      <c r="C43">
        <v>1.5</v>
      </c>
      <c r="D43" s="163">
        <v>2</v>
      </c>
      <c r="E43" s="164">
        <v>4</v>
      </c>
    </row>
    <row r="44" spans="1:14">
      <c r="A44" s="108">
        <v>22</v>
      </c>
      <c r="B44">
        <v>0.5</v>
      </c>
      <c r="C44">
        <v>1.5</v>
      </c>
      <c r="D44" s="163">
        <v>2</v>
      </c>
      <c r="E44" s="164">
        <v>4</v>
      </c>
    </row>
    <row r="45" spans="1:14">
      <c r="A45" s="108">
        <v>23</v>
      </c>
      <c r="B45">
        <v>0.5</v>
      </c>
      <c r="C45">
        <v>1.5</v>
      </c>
      <c r="D45" s="163">
        <v>2</v>
      </c>
      <c r="E45" s="164">
        <v>4</v>
      </c>
    </row>
    <row r="46" spans="1:14">
      <c r="A46" s="108">
        <v>24</v>
      </c>
      <c r="B46">
        <v>0.5</v>
      </c>
      <c r="C46">
        <v>1.5</v>
      </c>
      <c r="D46" s="163">
        <v>2</v>
      </c>
      <c r="E46" s="164">
        <v>4</v>
      </c>
    </row>
    <row r="47" spans="1:14">
      <c r="A47" s="108">
        <v>25</v>
      </c>
      <c r="B47">
        <v>0.5</v>
      </c>
      <c r="C47">
        <v>1.5</v>
      </c>
      <c r="D47" s="163">
        <v>2</v>
      </c>
      <c r="E47" s="164">
        <v>4</v>
      </c>
    </row>
    <row r="48" spans="1:14">
      <c r="A48" s="108">
        <v>26</v>
      </c>
      <c r="B48">
        <v>0.5</v>
      </c>
      <c r="C48">
        <v>2</v>
      </c>
      <c r="D48" s="163">
        <v>3</v>
      </c>
      <c r="E48" s="164">
        <v>4</v>
      </c>
    </row>
    <row r="49" spans="1:5">
      <c r="A49" s="108">
        <v>27</v>
      </c>
      <c r="B49">
        <v>0.5</v>
      </c>
      <c r="C49">
        <v>2</v>
      </c>
      <c r="D49" s="163">
        <v>3</v>
      </c>
      <c r="E49" s="164">
        <v>4</v>
      </c>
    </row>
    <row r="50" spans="1:5">
      <c r="A50" s="108">
        <v>28</v>
      </c>
      <c r="B50">
        <v>0.5</v>
      </c>
      <c r="C50">
        <v>2</v>
      </c>
      <c r="D50" s="163">
        <v>3</v>
      </c>
      <c r="E50" s="164">
        <v>4</v>
      </c>
    </row>
    <row r="51" spans="1:5">
      <c r="A51" s="108">
        <v>29</v>
      </c>
      <c r="B51">
        <v>0.5</v>
      </c>
      <c r="C51">
        <v>2</v>
      </c>
      <c r="D51" s="163">
        <v>3</v>
      </c>
      <c r="E51" s="164">
        <v>4</v>
      </c>
    </row>
    <row r="52" spans="1:5">
      <c r="A52" s="108">
        <v>30</v>
      </c>
      <c r="B52">
        <v>0.5</v>
      </c>
      <c r="C52">
        <v>2</v>
      </c>
      <c r="D52" s="163">
        <v>3</v>
      </c>
      <c r="E52" s="164">
        <v>4</v>
      </c>
    </row>
    <row r="53" spans="1:5">
      <c r="A53" s="108">
        <v>31</v>
      </c>
      <c r="B53">
        <v>2</v>
      </c>
      <c r="C53">
        <v>2.5</v>
      </c>
      <c r="D53" s="163">
        <v>5</v>
      </c>
      <c r="E53" s="164">
        <v>5</v>
      </c>
    </row>
    <row r="54" spans="1:5">
      <c r="A54" s="108">
        <v>32</v>
      </c>
      <c r="B54">
        <v>2</v>
      </c>
      <c r="C54">
        <v>2.5</v>
      </c>
      <c r="D54" s="163">
        <v>5</v>
      </c>
      <c r="E54" s="164">
        <v>5</v>
      </c>
    </row>
    <row r="55" spans="1:5">
      <c r="A55" s="108">
        <v>33</v>
      </c>
      <c r="B55">
        <v>2</v>
      </c>
      <c r="C55">
        <v>2.5</v>
      </c>
      <c r="D55" s="163">
        <v>5</v>
      </c>
      <c r="E55" s="164">
        <v>5</v>
      </c>
    </row>
    <row r="56" spans="1:5">
      <c r="A56" s="108">
        <v>34</v>
      </c>
      <c r="B56">
        <v>2</v>
      </c>
      <c r="C56">
        <v>2.5</v>
      </c>
      <c r="D56" s="163">
        <v>5</v>
      </c>
      <c r="E56" s="164">
        <v>5</v>
      </c>
    </row>
    <row r="57" spans="1:5">
      <c r="A57" s="108">
        <v>35</v>
      </c>
      <c r="B57">
        <v>2</v>
      </c>
      <c r="C57">
        <v>2.5</v>
      </c>
      <c r="D57" s="163">
        <v>5</v>
      </c>
      <c r="E57" s="164">
        <v>5</v>
      </c>
    </row>
    <row r="58" spans="1:5">
      <c r="A58" s="108">
        <v>36</v>
      </c>
      <c r="B58">
        <v>3</v>
      </c>
      <c r="C58">
        <v>2</v>
      </c>
      <c r="D58" s="163">
        <v>5</v>
      </c>
      <c r="E58" s="164">
        <v>5</v>
      </c>
    </row>
    <row r="59" spans="1:5">
      <c r="A59" s="108">
        <v>37</v>
      </c>
      <c r="B59">
        <v>3</v>
      </c>
      <c r="C59">
        <v>2</v>
      </c>
      <c r="D59" s="163">
        <v>5</v>
      </c>
      <c r="E59" s="164">
        <v>5</v>
      </c>
    </row>
    <row r="60" spans="1:5">
      <c r="A60" s="108">
        <v>38</v>
      </c>
      <c r="B60">
        <v>3</v>
      </c>
      <c r="C60">
        <v>2</v>
      </c>
      <c r="D60" s="163">
        <v>5</v>
      </c>
      <c r="E60" s="164">
        <v>5</v>
      </c>
    </row>
    <row r="61" spans="1:5">
      <c r="A61" s="108">
        <v>39</v>
      </c>
      <c r="B61">
        <v>3</v>
      </c>
      <c r="C61">
        <v>2</v>
      </c>
      <c r="D61" s="163">
        <v>5</v>
      </c>
      <c r="E61" s="164">
        <v>5</v>
      </c>
    </row>
    <row r="62" spans="1:5">
      <c r="A62" s="108">
        <v>40</v>
      </c>
      <c r="B62">
        <v>3</v>
      </c>
      <c r="C62">
        <v>2</v>
      </c>
      <c r="D62" s="163">
        <v>5</v>
      </c>
      <c r="E62" s="164">
        <v>5</v>
      </c>
    </row>
    <row r="63" spans="1:5">
      <c r="A63" s="108">
        <v>41</v>
      </c>
      <c r="B63">
        <v>3</v>
      </c>
      <c r="C63">
        <v>2</v>
      </c>
      <c r="D63" s="163">
        <v>5</v>
      </c>
      <c r="E63" s="164">
        <v>5</v>
      </c>
    </row>
    <row r="64" spans="1:5">
      <c r="A64" s="108">
        <v>42</v>
      </c>
      <c r="B64">
        <v>3</v>
      </c>
      <c r="C64">
        <v>2</v>
      </c>
      <c r="D64" s="163">
        <v>5</v>
      </c>
      <c r="E64" s="164">
        <v>5</v>
      </c>
    </row>
    <row r="65" spans="1:5">
      <c r="A65" s="108">
        <v>43</v>
      </c>
      <c r="B65">
        <v>3</v>
      </c>
      <c r="C65">
        <v>2</v>
      </c>
      <c r="D65" s="163">
        <v>5</v>
      </c>
      <c r="E65" s="164">
        <v>5</v>
      </c>
    </row>
    <row r="66" spans="1:5">
      <c r="A66" s="108">
        <v>44</v>
      </c>
      <c r="B66">
        <v>3</v>
      </c>
      <c r="C66">
        <v>2</v>
      </c>
      <c r="D66" s="163">
        <v>5</v>
      </c>
      <c r="E66" s="164">
        <v>5</v>
      </c>
    </row>
    <row r="67" spans="1:5">
      <c r="A67" s="108">
        <v>45</v>
      </c>
      <c r="B67">
        <v>3</v>
      </c>
      <c r="C67">
        <v>2</v>
      </c>
      <c r="D67" s="163">
        <v>5</v>
      </c>
      <c r="E67" s="164">
        <v>5</v>
      </c>
    </row>
    <row r="68" spans="1:5">
      <c r="A68" s="108">
        <v>46</v>
      </c>
      <c r="B68">
        <v>2.5</v>
      </c>
      <c r="C68">
        <v>1.5</v>
      </c>
      <c r="D68" s="163">
        <v>4</v>
      </c>
      <c r="E68" s="164">
        <v>4</v>
      </c>
    </row>
    <row r="69" spans="1:5">
      <c r="A69" s="108">
        <v>47</v>
      </c>
      <c r="B69">
        <v>2.5</v>
      </c>
      <c r="C69">
        <v>1.5</v>
      </c>
      <c r="D69" s="163">
        <v>4</v>
      </c>
      <c r="E69" s="164">
        <v>4</v>
      </c>
    </row>
    <row r="70" spans="1:5">
      <c r="A70" s="108">
        <v>48</v>
      </c>
      <c r="B70">
        <v>2.5</v>
      </c>
      <c r="C70">
        <v>1.5</v>
      </c>
      <c r="D70" s="163">
        <v>4</v>
      </c>
      <c r="E70" s="164">
        <v>4</v>
      </c>
    </row>
    <row r="71" spans="1:5">
      <c r="A71" s="108">
        <v>49</v>
      </c>
      <c r="B71">
        <v>2.5</v>
      </c>
      <c r="C71">
        <v>1.5</v>
      </c>
      <c r="D71" s="163">
        <v>4</v>
      </c>
      <c r="E71" s="164">
        <v>4</v>
      </c>
    </row>
    <row r="72" spans="1:5">
      <c r="A72" s="108">
        <v>50</v>
      </c>
      <c r="B72">
        <v>2.5</v>
      </c>
      <c r="C72">
        <v>1.5</v>
      </c>
      <c r="D72" s="163">
        <v>4</v>
      </c>
      <c r="E72" s="164">
        <v>4</v>
      </c>
    </row>
    <row r="73" spans="1:5">
      <c r="A73" s="108">
        <v>51</v>
      </c>
      <c r="B73">
        <v>2.5</v>
      </c>
      <c r="C73">
        <v>1.5</v>
      </c>
      <c r="D73" s="163">
        <v>3</v>
      </c>
      <c r="E73" s="164">
        <v>3</v>
      </c>
    </row>
    <row r="74" spans="1:5">
      <c r="A74" s="108">
        <v>52</v>
      </c>
      <c r="B74">
        <v>2.5</v>
      </c>
      <c r="C74">
        <v>1.5</v>
      </c>
      <c r="D74" s="163">
        <v>3</v>
      </c>
      <c r="E74" s="164">
        <v>3</v>
      </c>
    </row>
    <row r="75" spans="1:5">
      <c r="A75" s="108">
        <v>53</v>
      </c>
      <c r="B75">
        <v>2.5</v>
      </c>
      <c r="C75">
        <v>1.5</v>
      </c>
      <c r="D75" s="163">
        <v>3</v>
      </c>
      <c r="E75" s="164">
        <v>3</v>
      </c>
    </row>
    <row r="76" spans="1:5">
      <c r="A76" s="108">
        <v>54</v>
      </c>
      <c r="B76">
        <v>2.5</v>
      </c>
      <c r="C76">
        <v>1.5</v>
      </c>
      <c r="D76" s="163">
        <v>3</v>
      </c>
      <c r="E76" s="164">
        <v>3</v>
      </c>
    </row>
    <row r="77" spans="1:5">
      <c r="A77" s="108">
        <v>55</v>
      </c>
      <c r="B77">
        <v>2.5</v>
      </c>
      <c r="C77">
        <v>1.5</v>
      </c>
      <c r="D77" s="163">
        <v>3</v>
      </c>
      <c r="E77" s="164">
        <v>3</v>
      </c>
    </row>
    <row r="78" spans="1:5">
      <c r="A78" s="108">
        <v>56</v>
      </c>
      <c r="B78">
        <v>1.5</v>
      </c>
      <c r="C78">
        <v>0.5</v>
      </c>
      <c r="D78" s="163">
        <v>2</v>
      </c>
      <c r="E78" s="164">
        <v>2</v>
      </c>
    </row>
    <row r="79" spans="1:5">
      <c r="A79" s="108">
        <v>57</v>
      </c>
      <c r="B79">
        <v>1.5</v>
      </c>
      <c r="C79">
        <v>0.5</v>
      </c>
      <c r="D79" s="163">
        <v>2</v>
      </c>
      <c r="E79" s="164">
        <v>2</v>
      </c>
    </row>
    <row r="80" spans="1:5">
      <c r="A80" s="108">
        <v>58</v>
      </c>
      <c r="B80">
        <v>1.5</v>
      </c>
      <c r="C80">
        <v>0.5</v>
      </c>
      <c r="D80" s="163">
        <v>2</v>
      </c>
      <c r="E80" s="164">
        <v>2</v>
      </c>
    </row>
    <row r="81" spans="1:5">
      <c r="A81" s="108">
        <v>59</v>
      </c>
      <c r="B81">
        <v>1.5</v>
      </c>
      <c r="C81">
        <v>0.5</v>
      </c>
      <c r="D81" s="163">
        <v>2</v>
      </c>
      <c r="E81" s="164">
        <v>2</v>
      </c>
    </row>
    <row r="82" spans="1:5">
      <c r="A82" s="108">
        <v>60</v>
      </c>
      <c r="B82">
        <v>1.5</v>
      </c>
      <c r="C82">
        <v>0.5</v>
      </c>
      <c r="D82" s="163">
        <v>2</v>
      </c>
      <c r="E82" s="164">
        <v>2</v>
      </c>
    </row>
    <row r="83" spans="1:5">
      <c r="A83" s="108">
        <v>61</v>
      </c>
      <c r="B83">
        <v>0.5</v>
      </c>
      <c r="C83">
        <v>0.5</v>
      </c>
      <c r="D83" s="163">
        <v>1</v>
      </c>
      <c r="E83" s="164">
        <v>1</v>
      </c>
    </row>
    <row r="84" spans="1:5">
      <c r="A84" s="108">
        <v>62</v>
      </c>
      <c r="B84">
        <v>0.5</v>
      </c>
      <c r="C84">
        <v>0.5</v>
      </c>
      <c r="D84" s="163">
        <v>1</v>
      </c>
      <c r="E84" s="164">
        <v>1</v>
      </c>
    </row>
    <row r="85" spans="1:5">
      <c r="A85" s="108">
        <v>63</v>
      </c>
      <c r="B85">
        <v>0.5</v>
      </c>
      <c r="C85">
        <v>0.5</v>
      </c>
      <c r="D85" s="163">
        <v>1</v>
      </c>
      <c r="E85" s="164">
        <v>1</v>
      </c>
    </row>
    <row r="86" spans="1:5">
      <c r="A86" s="108">
        <v>64</v>
      </c>
      <c r="B86">
        <v>0.5</v>
      </c>
      <c r="C86">
        <v>0.5</v>
      </c>
      <c r="D86" s="163">
        <v>1</v>
      </c>
      <c r="E86" s="164">
        <v>1</v>
      </c>
    </row>
    <row r="87" spans="1:5">
      <c r="A87" s="108">
        <v>65</v>
      </c>
      <c r="B87">
        <v>0.5</v>
      </c>
      <c r="D87" s="163">
        <v>1</v>
      </c>
      <c r="E87" s="164">
        <v>0</v>
      </c>
    </row>
    <row r="88" spans="1:5">
      <c r="A88" s="108">
        <v>66</v>
      </c>
      <c r="B88">
        <v>0.5</v>
      </c>
      <c r="D88" s="163">
        <v>1</v>
      </c>
      <c r="E88" s="164">
        <v>0</v>
      </c>
    </row>
    <row r="89" spans="1:5">
      <c r="A89" s="108">
        <v>67</v>
      </c>
      <c r="B89">
        <v>0.5</v>
      </c>
      <c r="D89" s="163">
        <v>1</v>
      </c>
      <c r="E89" s="164">
        <v>0</v>
      </c>
    </row>
    <row r="90" spans="1:5">
      <c r="A90" s="108">
        <v>68</v>
      </c>
      <c r="B90">
        <v>0.5</v>
      </c>
      <c r="D90" s="163">
        <v>1</v>
      </c>
      <c r="E90" s="164">
        <v>0</v>
      </c>
    </row>
    <row r="91" spans="1:5">
      <c r="A91" s="110">
        <v>69</v>
      </c>
      <c r="B91">
        <v>0.5</v>
      </c>
      <c r="D91" s="163">
        <v>1</v>
      </c>
      <c r="E91" s="164">
        <v>0</v>
      </c>
    </row>
  </sheetData>
  <conditionalFormatting sqref="C12:C14 C16">
    <cfRule type="expression" dxfId="1" priority="1">
      <formula>XER12="yes"</formula>
    </cfRule>
    <cfRule type="expression" dxfId="0" priority="2" stopIfTrue="1">
      <formula>"d14=""yes"""</formula>
    </cfRule>
  </conditionalFormatting>
  <dataValidations count="4">
    <dataValidation type="list" allowBlank="1" showInputMessage="1" showErrorMessage="1" sqref="B28:B31" xr:uid="{1C9F2FF7-F9CB-4586-90EF-264B8592D6D1}">
      <formula1>"65, 67, 70"</formula1>
    </dataValidation>
    <dataValidation type="list" allowBlank="1" showInputMessage="1" showErrorMessage="1" sqref="B26" xr:uid="{BD3B119C-22F5-47F6-9D86-C5276614035A}">
      <formula1>"10, 20"</formula1>
    </dataValidation>
    <dataValidation type="list" allowBlank="1" showInputMessage="1" showErrorMessage="1" sqref="B4" xr:uid="{4E28A325-1F4C-40A8-A082-A928BDA7926A}">
      <formula1>"Corporate, Business"</formula1>
    </dataValidation>
    <dataValidation type="list" allowBlank="1" showInputMessage="1" showErrorMessage="1" sqref="F19" xr:uid="{4A287454-260B-46C3-AF3E-CFDE17A940A2}">
      <formula1>"2 years, 5 years, 'to age 65'"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E2EAFFB-A8D0-465C-9CCA-D09660854B10}">
          <x14:formula1>
            <xm:f>Checklist!$B$4:$B$9</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1"/>
  <sheetViews>
    <sheetView zoomScale="67" workbookViewId="0">
      <selection activeCell="A48" sqref="A48:XFD48"/>
    </sheetView>
  </sheetViews>
  <sheetFormatPr defaultColWidth="12.7265625" defaultRowHeight="14.5"/>
  <cols>
    <col min="1" max="1" width="3.1796875" style="6" customWidth="1"/>
    <col min="2" max="2" width="10.453125" style="6" customWidth="1"/>
    <col min="3" max="18" width="10" style="1" customWidth="1"/>
    <col min="22" max="16384" width="12.7265625" style="7"/>
  </cols>
  <sheetData>
    <row r="1" spans="1:23">
      <c r="A1" s="9"/>
      <c r="B1" s="5"/>
      <c r="D1" s="2"/>
      <c r="H1" s="2"/>
      <c r="L1" s="2"/>
      <c r="P1" s="2"/>
    </row>
    <row r="2" spans="1:23">
      <c r="B2" s="5"/>
      <c r="E2" s="225"/>
      <c r="F2" s="226"/>
      <c r="I2" s="225"/>
      <c r="J2" s="226"/>
      <c r="M2" s="225"/>
      <c r="N2" s="226"/>
      <c r="Q2" s="225"/>
      <c r="R2" s="226"/>
    </row>
    <row r="3" spans="1:23">
      <c r="B3" s="137" t="s">
        <v>83</v>
      </c>
    </row>
    <row r="4" spans="1:23">
      <c r="C4" s="6"/>
      <c r="D4" s="6"/>
      <c r="E4" s="6"/>
      <c r="F4" s="6"/>
      <c r="G4" s="6"/>
      <c r="H4" s="6"/>
      <c r="I4" s="6"/>
      <c r="J4" s="6"/>
      <c r="K4" s="6"/>
      <c r="L4" s="6"/>
      <c r="M4" s="6"/>
      <c r="N4" s="6"/>
      <c r="O4" s="6" t="s">
        <v>133</v>
      </c>
      <c r="P4" s="6"/>
      <c r="Q4" s="6"/>
      <c r="R4" s="6"/>
    </row>
    <row r="5" spans="1:23" ht="16.5" customHeight="1">
      <c r="D5" s="3"/>
      <c r="E5" s="3"/>
      <c r="F5" s="3"/>
      <c r="H5" s="3"/>
      <c r="I5" s="3"/>
      <c r="J5" s="3"/>
      <c r="L5" s="3"/>
      <c r="M5" s="3"/>
      <c r="N5" s="3"/>
      <c r="O5" s="1" t="s">
        <v>139</v>
      </c>
      <c r="P5" s="3"/>
      <c r="Q5" s="3"/>
      <c r="R5" s="3"/>
    </row>
    <row r="6" spans="1:23">
      <c r="D6" s="3"/>
      <c r="E6" s="3"/>
      <c r="F6" s="3"/>
      <c r="H6" s="3"/>
      <c r="I6" s="3"/>
      <c r="J6" s="3"/>
      <c r="L6" s="3"/>
      <c r="M6" s="3"/>
      <c r="N6" s="3"/>
      <c r="O6" s="1" t="s">
        <v>134</v>
      </c>
      <c r="P6" s="3"/>
      <c r="Q6" s="3"/>
      <c r="R6" s="3"/>
    </row>
    <row r="7" spans="1:23">
      <c r="D7" s="3"/>
      <c r="E7" s="3"/>
      <c r="F7" s="3"/>
      <c r="H7" s="3"/>
      <c r="I7" s="3"/>
      <c r="J7" s="3"/>
      <c r="L7" s="3"/>
      <c r="M7" s="3"/>
      <c r="N7" s="3"/>
      <c r="P7" s="3"/>
      <c r="Q7" s="3"/>
      <c r="R7" s="3"/>
    </row>
    <row r="8" spans="1:23" ht="25" customHeight="1">
      <c r="B8" s="151" t="s">
        <v>98</v>
      </c>
      <c r="C8" s="227" t="str">
        <f>Variables!E24</f>
        <v>Group 1 (White Collar)</v>
      </c>
      <c r="D8" s="228"/>
      <c r="E8" s="228"/>
      <c r="F8" s="228"/>
      <c r="G8" s="227" t="str">
        <f>Variables!E25</f>
        <v>Group 2 (Flight Crew &amp; Trade Certificate)</v>
      </c>
      <c r="H8" s="228"/>
      <c r="I8" s="228"/>
      <c r="J8" s="228"/>
      <c r="K8" s="227" t="str">
        <f>Variables!E26</f>
        <v>Group 3 (Manual work)</v>
      </c>
      <c r="L8" s="228"/>
      <c r="M8" s="228"/>
      <c r="N8" s="228"/>
      <c r="O8" s="227" t="s">
        <v>133</v>
      </c>
      <c r="P8" s="228"/>
      <c r="Q8" s="228"/>
      <c r="R8" s="228"/>
    </row>
    <row r="9" spans="1:23" ht="15.75" customHeight="1">
      <c r="B9" s="221" t="s">
        <v>46</v>
      </c>
      <c r="C9" s="223" t="s">
        <v>47</v>
      </c>
      <c r="D9" s="223"/>
      <c r="E9" s="223" t="s">
        <v>48</v>
      </c>
      <c r="F9" s="224"/>
      <c r="G9" s="223" t="s">
        <v>47</v>
      </c>
      <c r="H9" s="223"/>
      <c r="I9" s="223" t="s">
        <v>48</v>
      </c>
      <c r="J9" s="224"/>
      <c r="K9" s="223" t="s">
        <v>47</v>
      </c>
      <c r="L9" s="223"/>
      <c r="M9" s="223" t="s">
        <v>48</v>
      </c>
      <c r="N9" s="224"/>
      <c r="O9" s="223" t="s">
        <v>47</v>
      </c>
      <c r="P9" s="223"/>
      <c r="Q9" s="223" t="s">
        <v>48</v>
      </c>
      <c r="R9" s="224"/>
    </row>
    <row r="10" spans="1:23">
      <c r="B10" s="222"/>
      <c r="C10" s="118" t="s">
        <v>17</v>
      </c>
      <c r="D10" s="118" t="s">
        <v>22</v>
      </c>
      <c r="E10" s="118" t="s">
        <v>17</v>
      </c>
      <c r="F10" s="119" t="s">
        <v>22</v>
      </c>
      <c r="G10" s="118" t="s">
        <v>17</v>
      </c>
      <c r="H10" s="118" t="s">
        <v>22</v>
      </c>
      <c r="I10" s="118" t="s">
        <v>17</v>
      </c>
      <c r="J10" s="119" t="s">
        <v>22</v>
      </c>
      <c r="K10" s="118" t="s">
        <v>17</v>
      </c>
      <c r="L10" s="118" t="s">
        <v>22</v>
      </c>
      <c r="M10" s="118" t="s">
        <v>17</v>
      </c>
      <c r="N10" s="119" t="s">
        <v>22</v>
      </c>
      <c r="O10" s="118" t="s">
        <v>17</v>
      </c>
      <c r="P10" s="118" t="s">
        <v>22</v>
      </c>
      <c r="Q10" s="118" t="s">
        <v>17</v>
      </c>
      <c r="R10" s="119" t="s">
        <v>22</v>
      </c>
    </row>
    <row r="11" spans="1:23">
      <c r="A11" s="7"/>
      <c r="B11" s="108">
        <v>16</v>
      </c>
      <c r="C11" s="109">
        <v>3.4</v>
      </c>
      <c r="D11" s="109">
        <v>3.4</v>
      </c>
      <c r="E11" s="109">
        <v>3.03</v>
      </c>
      <c r="F11" s="109">
        <v>3.03</v>
      </c>
      <c r="G11" s="107">
        <v>5.9</v>
      </c>
      <c r="H11" s="107">
        <v>5.9</v>
      </c>
      <c r="I11" s="107">
        <v>5.24</v>
      </c>
      <c r="J11" s="107">
        <v>5.24</v>
      </c>
      <c r="K11" s="107">
        <v>6.81</v>
      </c>
      <c r="L11" s="107">
        <v>6.81</v>
      </c>
      <c r="M11" s="107">
        <v>6.07</v>
      </c>
      <c r="N11" s="107">
        <v>6.07</v>
      </c>
      <c r="O11" s="107">
        <v>4.3</v>
      </c>
      <c r="P11" s="107">
        <v>4.3</v>
      </c>
      <c r="Q11" s="107">
        <v>2.1</v>
      </c>
      <c r="R11" s="107">
        <v>2.1</v>
      </c>
      <c r="V11" s="7">
        <f>Calculator!I7/10000</f>
        <v>30</v>
      </c>
      <c r="W11" s="7">
        <f>V11*O49</f>
        <v>591</v>
      </c>
    </row>
    <row r="12" spans="1:23">
      <c r="A12" s="7"/>
      <c r="B12" s="108">
        <v>17</v>
      </c>
      <c r="C12" s="109">
        <v>3.4</v>
      </c>
      <c r="D12" s="109">
        <v>3.4</v>
      </c>
      <c r="E12" s="109">
        <v>3.03</v>
      </c>
      <c r="F12" s="109">
        <v>3.03</v>
      </c>
      <c r="G12" s="107">
        <v>5.9</v>
      </c>
      <c r="H12" s="107">
        <v>5.9</v>
      </c>
      <c r="I12" s="107">
        <v>5.24</v>
      </c>
      <c r="J12" s="107">
        <v>5.24</v>
      </c>
      <c r="K12" s="107">
        <v>6.81</v>
      </c>
      <c r="L12" s="107">
        <v>6.81</v>
      </c>
      <c r="M12" s="107">
        <v>6.07</v>
      </c>
      <c r="N12" s="107">
        <v>6.07</v>
      </c>
      <c r="O12" s="107">
        <v>4.3</v>
      </c>
      <c r="P12" s="107">
        <v>4.3</v>
      </c>
      <c r="Q12" s="107">
        <v>2.1</v>
      </c>
      <c r="R12" s="107">
        <v>2.1</v>
      </c>
      <c r="V12" s="7">
        <f>Calculator!I8/10000</f>
        <v>30</v>
      </c>
      <c r="W12" s="7">
        <f>V12*Q50</f>
        <v>1440</v>
      </c>
    </row>
    <row r="13" spans="1:23">
      <c r="A13" s="7"/>
      <c r="B13" s="108">
        <v>18</v>
      </c>
      <c r="C13" s="109">
        <v>3.4</v>
      </c>
      <c r="D13" s="109">
        <v>3.4</v>
      </c>
      <c r="E13" s="109">
        <v>3.03</v>
      </c>
      <c r="F13" s="109">
        <v>3.03</v>
      </c>
      <c r="G13" s="107">
        <v>5.9</v>
      </c>
      <c r="H13" s="107">
        <v>5.9</v>
      </c>
      <c r="I13" s="107">
        <v>5.24</v>
      </c>
      <c r="J13" s="107">
        <v>5.24</v>
      </c>
      <c r="K13" s="107">
        <v>6.81</v>
      </c>
      <c r="L13" s="107">
        <v>6.81</v>
      </c>
      <c r="M13" s="107">
        <v>6.07</v>
      </c>
      <c r="N13" s="107">
        <v>6.07</v>
      </c>
      <c r="O13" s="107">
        <v>4.3</v>
      </c>
      <c r="P13" s="107">
        <v>4.3</v>
      </c>
      <c r="Q13" s="107">
        <v>2.1</v>
      </c>
      <c r="R13" s="107">
        <v>2.1</v>
      </c>
    </row>
    <row r="14" spans="1:23">
      <c r="A14" s="7"/>
      <c r="B14" s="108">
        <v>19</v>
      </c>
      <c r="C14" s="109">
        <v>3.4</v>
      </c>
      <c r="D14" s="109">
        <v>3.4</v>
      </c>
      <c r="E14" s="109">
        <v>3.03</v>
      </c>
      <c r="F14" s="109">
        <v>3.03</v>
      </c>
      <c r="G14" s="107">
        <v>5.9</v>
      </c>
      <c r="H14" s="107">
        <v>5.9</v>
      </c>
      <c r="I14" s="107">
        <v>5.24</v>
      </c>
      <c r="J14" s="107">
        <v>5.24</v>
      </c>
      <c r="K14" s="107">
        <v>6.81</v>
      </c>
      <c r="L14" s="107">
        <v>6.81</v>
      </c>
      <c r="M14" s="107">
        <v>6.07</v>
      </c>
      <c r="N14" s="107">
        <v>6.07</v>
      </c>
      <c r="O14" s="107">
        <v>4.3</v>
      </c>
      <c r="P14" s="107">
        <v>4.3</v>
      </c>
      <c r="Q14" s="107">
        <v>2.1</v>
      </c>
      <c r="R14" s="107">
        <v>2.1</v>
      </c>
    </row>
    <row r="15" spans="1:23">
      <c r="A15" s="7"/>
      <c r="B15" s="108">
        <v>20</v>
      </c>
      <c r="C15" s="109">
        <v>3.4</v>
      </c>
      <c r="D15" s="109">
        <v>3.4</v>
      </c>
      <c r="E15" s="109">
        <v>3.03</v>
      </c>
      <c r="F15" s="109">
        <v>3.03</v>
      </c>
      <c r="G15" s="107">
        <v>5.9</v>
      </c>
      <c r="H15" s="107">
        <v>5.9</v>
      </c>
      <c r="I15" s="107">
        <v>5.24</v>
      </c>
      <c r="J15" s="107">
        <v>5.24</v>
      </c>
      <c r="K15" s="107">
        <v>6.81</v>
      </c>
      <c r="L15" s="107">
        <v>6.81</v>
      </c>
      <c r="M15" s="107">
        <v>6.07</v>
      </c>
      <c r="N15" s="107">
        <v>6.07</v>
      </c>
      <c r="O15" s="107">
        <v>4.3</v>
      </c>
      <c r="P15" s="107">
        <v>4.3</v>
      </c>
      <c r="Q15" s="107">
        <v>2.1</v>
      </c>
      <c r="R15" s="107">
        <v>2.1</v>
      </c>
    </row>
    <row r="16" spans="1:23">
      <c r="A16" s="7"/>
      <c r="B16" s="108">
        <v>21</v>
      </c>
      <c r="C16" s="109">
        <v>3.4</v>
      </c>
      <c r="D16" s="109">
        <v>3.4</v>
      </c>
      <c r="E16" s="109">
        <v>3.03</v>
      </c>
      <c r="F16" s="109">
        <v>3.03</v>
      </c>
      <c r="G16" s="107">
        <v>5.9</v>
      </c>
      <c r="H16" s="107">
        <v>5.9</v>
      </c>
      <c r="I16" s="107">
        <v>5.24</v>
      </c>
      <c r="J16" s="107">
        <v>5.24</v>
      </c>
      <c r="K16" s="107">
        <v>6.81</v>
      </c>
      <c r="L16" s="107">
        <v>6.81</v>
      </c>
      <c r="M16" s="107">
        <v>6.07</v>
      </c>
      <c r="N16" s="107">
        <v>6.07</v>
      </c>
      <c r="O16" s="107">
        <v>4.3</v>
      </c>
      <c r="P16" s="107">
        <v>4.3</v>
      </c>
      <c r="Q16" s="107">
        <v>2.1</v>
      </c>
      <c r="R16" s="107">
        <v>2.1</v>
      </c>
    </row>
    <row r="17" spans="1:18">
      <c r="A17" s="7"/>
      <c r="B17" s="108">
        <v>22</v>
      </c>
      <c r="C17" s="109">
        <v>3.4</v>
      </c>
      <c r="D17" s="109">
        <v>3.4</v>
      </c>
      <c r="E17" s="109">
        <v>3.03</v>
      </c>
      <c r="F17" s="109">
        <v>3.03</v>
      </c>
      <c r="G17" s="107">
        <v>5.9</v>
      </c>
      <c r="H17" s="107">
        <v>5.9</v>
      </c>
      <c r="I17" s="107">
        <v>5.24</v>
      </c>
      <c r="J17" s="107">
        <v>5.24</v>
      </c>
      <c r="K17" s="107">
        <v>6.81</v>
      </c>
      <c r="L17" s="107">
        <v>6.81</v>
      </c>
      <c r="M17" s="107">
        <v>6.07</v>
      </c>
      <c r="N17" s="107">
        <v>6.07</v>
      </c>
      <c r="O17" s="107">
        <v>4.3</v>
      </c>
      <c r="P17" s="107">
        <v>4.3</v>
      </c>
      <c r="Q17" s="107">
        <v>2.1</v>
      </c>
      <c r="R17" s="107">
        <v>2.1</v>
      </c>
    </row>
    <row r="18" spans="1:18">
      <c r="A18" s="7"/>
      <c r="B18" s="108">
        <v>23</v>
      </c>
      <c r="C18" s="109">
        <v>3.4</v>
      </c>
      <c r="D18" s="109">
        <v>3.4</v>
      </c>
      <c r="E18" s="109">
        <v>3.03</v>
      </c>
      <c r="F18" s="109">
        <v>3.03</v>
      </c>
      <c r="G18" s="107">
        <v>5.9</v>
      </c>
      <c r="H18" s="107">
        <v>5.9</v>
      </c>
      <c r="I18" s="107">
        <v>5.24</v>
      </c>
      <c r="J18" s="107">
        <v>5.24</v>
      </c>
      <c r="K18" s="107">
        <v>6.81</v>
      </c>
      <c r="L18" s="107">
        <v>6.81</v>
      </c>
      <c r="M18" s="107">
        <v>6.07</v>
      </c>
      <c r="N18" s="107">
        <v>6.07</v>
      </c>
      <c r="O18" s="107">
        <v>4.3</v>
      </c>
      <c r="P18" s="107">
        <v>4.3</v>
      </c>
      <c r="Q18" s="107">
        <v>2.1</v>
      </c>
      <c r="R18" s="107">
        <v>2.1</v>
      </c>
    </row>
    <row r="19" spans="1:18">
      <c r="A19" s="7"/>
      <c r="B19" s="108">
        <v>24</v>
      </c>
      <c r="C19" s="109">
        <v>3.4</v>
      </c>
      <c r="D19" s="109">
        <v>3.4</v>
      </c>
      <c r="E19" s="109">
        <v>3.03</v>
      </c>
      <c r="F19" s="109">
        <v>3.03</v>
      </c>
      <c r="G19" s="107">
        <v>5.9</v>
      </c>
      <c r="H19" s="107">
        <v>5.9</v>
      </c>
      <c r="I19" s="107">
        <v>5.24</v>
      </c>
      <c r="J19" s="107">
        <v>5.24</v>
      </c>
      <c r="K19" s="107">
        <v>6.81</v>
      </c>
      <c r="L19" s="107">
        <v>6.81</v>
      </c>
      <c r="M19" s="107">
        <v>6.07</v>
      </c>
      <c r="N19" s="107">
        <v>6.07</v>
      </c>
      <c r="O19" s="107">
        <v>4.3</v>
      </c>
      <c r="P19" s="107">
        <v>4.3</v>
      </c>
      <c r="Q19" s="107">
        <v>2.1</v>
      </c>
      <c r="R19" s="107">
        <v>2.1</v>
      </c>
    </row>
    <row r="20" spans="1:18">
      <c r="A20" s="7"/>
      <c r="B20" s="108">
        <v>25</v>
      </c>
      <c r="C20" s="109">
        <v>3.4</v>
      </c>
      <c r="D20" s="109">
        <v>3.4</v>
      </c>
      <c r="E20" s="109">
        <v>3.03</v>
      </c>
      <c r="F20" s="109">
        <v>3.03</v>
      </c>
      <c r="G20" s="107">
        <v>5.9</v>
      </c>
      <c r="H20" s="107">
        <v>5.9</v>
      </c>
      <c r="I20" s="107">
        <v>5.24</v>
      </c>
      <c r="J20" s="107">
        <v>5.24</v>
      </c>
      <c r="K20" s="107">
        <v>6.81</v>
      </c>
      <c r="L20" s="107">
        <v>6.81</v>
      </c>
      <c r="M20" s="107">
        <v>6.07</v>
      </c>
      <c r="N20" s="107">
        <v>6.07</v>
      </c>
      <c r="O20" s="107">
        <v>4.3</v>
      </c>
      <c r="P20" s="107">
        <v>4.3</v>
      </c>
      <c r="Q20" s="107">
        <v>2.1</v>
      </c>
      <c r="R20" s="107">
        <v>2.1</v>
      </c>
    </row>
    <row r="21" spans="1:18">
      <c r="A21" s="7"/>
      <c r="B21" s="108">
        <v>26</v>
      </c>
      <c r="C21" s="109">
        <v>3.4</v>
      </c>
      <c r="D21" s="109">
        <v>3.4</v>
      </c>
      <c r="E21" s="109">
        <v>3.03</v>
      </c>
      <c r="F21" s="109">
        <v>3.03</v>
      </c>
      <c r="G21" s="107">
        <v>5.9</v>
      </c>
      <c r="H21" s="107">
        <v>5.9</v>
      </c>
      <c r="I21" s="107">
        <v>5.24</v>
      </c>
      <c r="J21" s="107">
        <v>5.24</v>
      </c>
      <c r="K21" s="107">
        <v>6.81</v>
      </c>
      <c r="L21" s="107">
        <v>6.81</v>
      </c>
      <c r="M21" s="107">
        <v>6.07</v>
      </c>
      <c r="N21" s="107">
        <v>6.07</v>
      </c>
      <c r="O21" s="107">
        <v>4.3</v>
      </c>
      <c r="P21" s="107">
        <v>4.3</v>
      </c>
      <c r="Q21" s="107">
        <v>2.1</v>
      </c>
      <c r="R21" s="107">
        <v>2.1</v>
      </c>
    </row>
    <row r="22" spans="1:18">
      <c r="A22" s="7"/>
      <c r="B22" s="108">
        <v>27</v>
      </c>
      <c r="C22" s="109">
        <v>3.4</v>
      </c>
      <c r="D22" s="109">
        <v>3.4</v>
      </c>
      <c r="E22" s="109">
        <v>3.03</v>
      </c>
      <c r="F22" s="109">
        <v>3.03</v>
      </c>
      <c r="G22" s="107">
        <v>5.9</v>
      </c>
      <c r="H22" s="107">
        <v>5.9</v>
      </c>
      <c r="I22" s="107">
        <v>5.24</v>
      </c>
      <c r="J22" s="107">
        <v>5.24</v>
      </c>
      <c r="K22" s="107">
        <v>6.81</v>
      </c>
      <c r="L22" s="107">
        <v>6.81</v>
      </c>
      <c r="M22" s="107">
        <v>6.07</v>
      </c>
      <c r="N22" s="107">
        <v>6.07</v>
      </c>
      <c r="O22" s="107">
        <v>4.3</v>
      </c>
      <c r="P22" s="107">
        <v>4.3</v>
      </c>
      <c r="Q22" s="107">
        <v>2.1</v>
      </c>
      <c r="R22" s="107">
        <v>2.1</v>
      </c>
    </row>
    <row r="23" spans="1:18">
      <c r="A23" s="7"/>
      <c r="B23" s="108">
        <v>28</v>
      </c>
      <c r="C23" s="109">
        <v>3.4</v>
      </c>
      <c r="D23" s="109">
        <v>3.4</v>
      </c>
      <c r="E23" s="109">
        <v>3.03</v>
      </c>
      <c r="F23" s="109">
        <v>3.03</v>
      </c>
      <c r="G23" s="107">
        <v>5.9</v>
      </c>
      <c r="H23" s="107">
        <v>5.9</v>
      </c>
      <c r="I23" s="107">
        <v>5.24</v>
      </c>
      <c r="J23" s="107">
        <v>5.24</v>
      </c>
      <c r="K23" s="107">
        <v>6.81</v>
      </c>
      <c r="L23" s="107">
        <v>6.81</v>
      </c>
      <c r="M23" s="107">
        <v>6.07</v>
      </c>
      <c r="N23" s="107">
        <v>6.07</v>
      </c>
      <c r="O23" s="107">
        <v>4.3</v>
      </c>
      <c r="P23" s="107">
        <v>4.3</v>
      </c>
      <c r="Q23" s="107">
        <v>2.1</v>
      </c>
      <c r="R23" s="107">
        <v>2.1</v>
      </c>
    </row>
    <row r="24" spans="1:18">
      <c r="A24" s="7"/>
      <c r="B24" s="108">
        <v>29</v>
      </c>
      <c r="C24" s="109">
        <v>3.4</v>
      </c>
      <c r="D24" s="109">
        <v>3.4</v>
      </c>
      <c r="E24" s="109">
        <v>3.03</v>
      </c>
      <c r="F24" s="109">
        <v>3.03</v>
      </c>
      <c r="G24" s="107">
        <v>5.9</v>
      </c>
      <c r="H24" s="107">
        <v>5.9</v>
      </c>
      <c r="I24" s="107">
        <v>5.24</v>
      </c>
      <c r="J24" s="107">
        <v>5.24</v>
      </c>
      <c r="K24" s="107">
        <v>6.81</v>
      </c>
      <c r="L24" s="107">
        <v>6.81</v>
      </c>
      <c r="M24" s="107">
        <v>6.07</v>
      </c>
      <c r="N24" s="107">
        <v>6.07</v>
      </c>
      <c r="O24" s="107">
        <v>4.3</v>
      </c>
      <c r="P24" s="107">
        <v>4.3</v>
      </c>
      <c r="Q24" s="107">
        <v>2.1</v>
      </c>
      <c r="R24" s="107">
        <v>2.1</v>
      </c>
    </row>
    <row r="25" spans="1:18">
      <c r="A25" s="7"/>
      <c r="B25" s="108">
        <v>30</v>
      </c>
      <c r="C25" s="109">
        <v>3.4</v>
      </c>
      <c r="D25" s="109">
        <v>3.4</v>
      </c>
      <c r="E25" s="109">
        <v>3.03</v>
      </c>
      <c r="F25" s="109">
        <v>3.03</v>
      </c>
      <c r="G25" s="107">
        <v>5.9</v>
      </c>
      <c r="H25" s="107">
        <v>5.9</v>
      </c>
      <c r="I25" s="107">
        <v>5.24</v>
      </c>
      <c r="J25" s="107">
        <v>5.24</v>
      </c>
      <c r="K25" s="107">
        <v>6.81</v>
      </c>
      <c r="L25" s="107">
        <v>6.81</v>
      </c>
      <c r="M25" s="107">
        <v>6.07</v>
      </c>
      <c r="N25" s="107">
        <v>6.07</v>
      </c>
      <c r="O25" s="107">
        <v>4.3</v>
      </c>
      <c r="P25" s="107">
        <v>4.3</v>
      </c>
      <c r="Q25" s="107">
        <v>2.1</v>
      </c>
      <c r="R25" s="107">
        <v>2.1</v>
      </c>
    </row>
    <row r="26" spans="1:18">
      <c r="A26" s="7"/>
      <c r="B26" s="108">
        <v>31</v>
      </c>
      <c r="C26" s="109">
        <v>3.4</v>
      </c>
      <c r="D26" s="109">
        <v>3.4</v>
      </c>
      <c r="E26" s="109">
        <v>3.03</v>
      </c>
      <c r="F26" s="109">
        <v>3.03</v>
      </c>
      <c r="G26" s="107">
        <v>5.9</v>
      </c>
      <c r="H26" s="107">
        <v>5.9</v>
      </c>
      <c r="I26" s="107">
        <v>5.24</v>
      </c>
      <c r="J26" s="107">
        <v>5.24</v>
      </c>
      <c r="K26" s="107">
        <v>6.81</v>
      </c>
      <c r="L26" s="107">
        <v>6.81</v>
      </c>
      <c r="M26" s="107">
        <v>6.07</v>
      </c>
      <c r="N26" s="107">
        <v>6.07</v>
      </c>
      <c r="O26" s="107">
        <v>5.3000000000000007</v>
      </c>
      <c r="P26" s="107">
        <v>5.3000000000000007</v>
      </c>
      <c r="Q26" s="107">
        <v>8.5</v>
      </c>
      <c r="R26" s="107">
        <v>8.5</v>
      </c>
    </row>
    <row r="27" spans="1:18">
      <c r="A27" s="7"/>
      <c r="B27" s="108">
        <v>32</v>
      </c>
      <c r="C27" s="109">
        <v>3.4</v>
      </c>
      <c r="D27" s="109">
        <v>3.4</v>
      </c>
      <c r="E27" s="109">
        <v>3.03</v>
      </c>
      <c r="F27" s="109">
        <v>3.03</v>
      </c>
      <c r="G27" s="107">
        <v>5.9</v>
      </c>
      <c r="H27" s="107">
        <v>5.9</v>
      </c>
      <c r="I27" s="107">
        <v>5.24</v>
      </c>
      <c r="J27" s="107">
        <v>5.24</v>
      </c>
      <c r="K27" s="107">
        <v>6.81</v>
      </c>
      <c r="L27" s="107">
        <v>6.81</v>
      </c>
      <c r="M27" s="107">
        <v>6.07</v>
      </c>
      <c r="N27" s="107">
        <v>6.07</v>
      </c>
      <c r="O27" s="107">
        <v>5.3000000000000007</v>
      </c>
      <c r="P27" s="107">
        <v>5.3000000000000007</v>
      </c>
      <c r="Q27" s="107">
        <v>8.5</v>
      </c>
      <c r="R27" s="107">
        <v>8.5</v>
      </c>
    </row>
    <row r="28" spans="1:18">
      <c r="A28" s="7"/>
      <c r="B28" s="108">
        <v>33</v>
      </c>
      <c r="C28" s="109">
        <v>3.4</v>
      </c>
      <c r="D28" s="109">
        <v>3.4</v>
      </c>
      <c r="E28" s="109">
        <v>3.03</v>
      </c>
      <c r="F28" s="109">
        <v>3.03</v>
      </c>
      <c r="G28" s="107">
        <v>5.9</v>
      </c>
      <c r="H28" s="107">
        <v>5.9</v>
      </c>
      <c r="I28" s="107">
        <v>5.24</v>
      </c>
      <c r="J28" s="107">
        <v>5.24</v>
      </c>
      <c r="K28" s="107">
        <v>6.81</v>
      </c>
      <c r="L28" s="107">
        <v>6.81</v>
      </c>
      <c r="M28" s="107">
        <v>6.07</v>
      </c>
      <c r="N28" s="107">
        <v>6.07</v>
      </c>
      <c r="O28" s="107">
        <v>5.3000000000000007</v>
      </c>
      <c r="P28" s="107">
        <v>5.3000000000000007</v>
      </c>
      <c r="Q28" s="107">
        <v>8.5</v>
      </c>
      <c r="R28" s="107">
        <v>8.5</v>
      </c>
    </row>
    <row r="29" spans="1:18">
      <c r="A29" s="7"/>
      <c r="B29" s="108">
        <v>34</v>
      </c>
      <c r="C29" s="109">
        <v>3.4</v>
      </c>
      <c r="D29" s="109">
        <v>3.4</v>
      </c>
      <c r="E29" s="109">
        <v>3.03</v>
      </c>
      <c r="F29" s="109">
        <v>3.03</v>
      </c>
      <c r="G29" s="107">
        <v>5.9</v>
      </c>
      <c r="H29" s="107">
        <v>5.9</v>
      </c>
      <c r="I29" s="107">
        <v>5.24</v>
      </c>
      <c r="J29" s="107">
        <v>5.24</v>
      </c>
      <c r="K29" s="107">
        <v>6.81</v>
      </c>
      <c r="L29" s="107">
        <v>6.81</v>
      </c>
      <c r="M29" s="107">
        <v>6.07</v>
      </c>
      <c r="N29" s="107">
        <v>6.07</v>
      </c>
      <c r="O29" s="107">
        <v>5.3000000000000007</v>
      </c>
      <c r="P29" s="107">
        <v>5.3000000000000007</v>
      </c>
      <c r="Q29" s="107">
        <v>8.5</v>
      </c>
      <c r="R29" s="107">
        <v>8.5</v>
      </c>
    </row>
    <row r="30" spans="1:18">
      <c r="A30" s="7"/>
      <c r="B30" s="108">
        <v>35</v>
      </c>
      <c r="C30" s="109">
        <v>3.4</v>
      </c>
      <c r="D30" s="109">
        <v>3.4</v>
      </c>
      <c r="E30" s="109">
        <v>3.03</v>
      </c>
      <c r="F30" s="109">
        <v>3.03</v>
      </c>
      <c r="G30" s="107">
        <v>5.9</v>
      </c>
      <c r="H30" s="107">
        <v>5.9</v>
      </c>
      <c r="I30" s="107">
        <v>5.24</v>
      </c>
      <c r="J30" s="107">
        <v>5.24</v>
      </c>
      <c r="K30" s="107">
        <v>6.81</v>
      </c>
      <c r="L30" s="107">
        <v>6.81</v>
      </c>
      <c r="M30" s="107">
        <v>6.07</v>
      </c>
      <c r="N30" s="107">
        <v>6.07</v>
      </c>
      <c r="O30" s="107">
        <v>5.3000000000000007</v>
      </c>
      <c r="P30" s="107">
        <v>5.3000000000000007</v>
      </c>
      <c r="Q30" s="107">
        <v>8.5</v>
      </c>
      <c r="R30" s="107">
        <v>8.5</v>
      </c>
    </row>
    <row r="31" spans="1:18">
      <c r="A31" s="7"/>
      <c r="B31" s="108">
        <v>36</v>
      </c>
      <c r="C31" s="109">
        <v>3.67</v>
      </c>
      <c r="D31" s="109">
        <v>3.67</v>
      </c>
      <c r="E31" s="109">
        <v>4.9400000000000004</v>
      </c>
      <c r="F31" s="109">
        <v>4.9400000000000004</v>
      </c>
      <c r="G31" s="107">
        <v>6.35</v>
      </c>
      <c r="H31" s="107">
        <v>6.35</v>
      </c>
      <c r="I31" s="107">
        <v>8.5399999999999991</v>
      </c>
      <c r="J31" s="107">
        <v>8.5399999999999991</v>
      </c>
      <c r="K31" s="107">
        <v>7.34</v>
      </c>
      <c r="L31" s="107">
        <v>7.34</v>
      </c>
      <c r="M31" s="107">
        <v>9.86</v>
      </c>
      <c r="N31" s="107">
        <v>9.86</v>
      </c>
      <c r="O31" s="107">
        <v>5.3000000000000007</v>
      </c>
      <c r="P31" s="107">
        <v>5.3000000000000007</v>
      </c>
      <c r="Q31" s="107">
        <v>8.5</v>
      </c>
      <c r="R31" s="107">
        <v>8.5</v>
      </c>
    </row>
    <row r="32" spans="1:18">
      <c r="A32" s="7"/>
      <c r="B32" s="108">
        <v>37</v>
      </c>
      <c r="C32" s="109">
        <v>3.78</v>
      </c>
      <c r="D32" s="109">
        <v>3.78</v>
      </c>
      <c r="E32" s="109">
        <v>5.55</v>
      </c>
      <c r="F32" s="109">
        <v>5.55</v>
      </c>
      <c r="G32" s="107">
        <v>6.53</v>
      </c>
      <c r="H32" s="107">
        <v>6.53</v>
      </c>
      <c r="I32" s="107">
        <v>9.6199999999999992</v>
      </c>
      <c r="J32" s="107">
        <v>9.6199999999999992</v>
      </c>
      <c r="K32" s="107">
        <v>7.55</v>
      </c>
      <c r="L32" s="107">
        <v>7.55</v>
      </c>
      <c r="M32" s="107">
        <v>11.12</v>
      </c>
      <c r="N32" s="107">
        <v>11.12</v>
      </c>
      <c r="O32" s="107">
        <v>5.3000000000000007</v>
      </c>
      <c r="P32" s="107">
        <v>5.3000000000000007</v>
      </c>
      <c r="Q32" s="107">
        <v>8.5</v>
      </c>
      <c r="R32" s="107">
        <v>8.5</v>
      </c>
    </row>
    <row r="33" spans="1:18">
      <c r="A33" s="7"/>
      <c r="B33" s="108">
        <v>38</v>
      </c>
      <c r="C33" s="109">
        <v>4.07</v>
      </c>
      <c r="D33" s="109">
        <v>4.07</v>
      </c>
      <c r="E33" s="109">
        <v>6.14</v>
      </c>
      <c r="F33" s="109">
        <v>6.14</v>
      </c>
      <c r="G33" s="107">
        <v>7.04</v>
      </c>
      <c r="H33" s="107">
        <v>7.04</v>
      </c>
      <c r="I33" s="107">
        <v>10.61</v>
      </c>
      <c r="J33" s="107">
        <v>10.61</v>
      </c>
      <c r="K33" s="107">
        <v>8.15</v>
      </c>
      <c r="L33" s="107">
        <v>8.15</v>
      </c>
      <c r="M33" s="107">
        <v>12.29</v>
      </c>
      <c r="N33" s="107">
        <v>12.29</v>
      </c>
      <c r="O33" s="107">
        <v>5.3000000000000007</v>
      </c>
      <c r="P33" s="107">
        <v>5.3000000000000007</v>
      </c>
      <c r="Q33" s="107">
        <v>8.5</v>
      </c>
      <c r="R33" s="107">
        <v>8.5</v>
      </c>
    </row>
    <row r="34" spans="1:18">
      <c r="A34" s="7"/>
      <c r="B34" s="108">
        <v>39</v>
      </c>
      <c r="C34" s="109">
        <v>4.38</v>
      </c>
      <c r="D34" s="109">
        <v>4.38</v>
      </c>
      <c r="E34" s="109">
        <v>6.8</v>
      </c>
      <c r="F34" s="109">
        <v>6.8</v>
      </c>
      <c r="G34" s="107">
        <v>7.58</v>
      </c>
      <c r="H34" s="107">
        <v>7.58</v>
      </c>
      <c r="I34" s="107">
        <v>11.76</v>
      </c>
      <c r="J34" s="107">
        <v>11.76</v>
      </c>
      <c r="K34" s="107">
        <v>8.76</v>
      </c>
      <c r="L34" s="107">
        <v>8.76</v>
      </c>
      <c r="M34" s="107">
        <v>13.59</v>
      </c>
      <c r="N34" s="107">
        <v>13.59</v>
      </c>
      <c r="O34" s="107">
        <v>5.3000000000000007</v>
      </c>
      <c r="P34" s="107">
        <v>5.3000000000000007</v>
      </c>
      <c r="Q34" s="107">
        <v>8.5</v>
      </c>
      <c r="R34" s="107">
        <v>8.5</v>
      </c>
    </row>
    <row r="35" spans="1:18">
      <c r="A35" s="7"/>
      <c r="B35" s="108">
        <v>40</v>
      </c>
      <c r="C35" s="109">
        <v>4.75</v>
      </c>
      <c r="D35" s="109">
        <v>4.75</v>
      </c>
      <c r="E35" s="109">
        <v>7.52</v>
      </c>
      <c r="F35" s="109">
        <v>7.52</v>
      </c>
      <c r="G35" s="107">
        <v>8.2100000000000009</v>
      </c>
      <c r="H35" s="107">
        <v>8.2100000000000009</v>
      </c>
      <c r="I35" s="107">
        <v>13.01</v>
      </c>
      <c r="J35" s="107">
        <v>13.01</v>
      </c>
      <c r="K35" s="107">
        <v>9.4700000000000006</v>
      </c>
      <c r="L35" s="107">
        <v>9.4700000000000006</v>
      </c>
      <c r="M35" s="107">
        <v>15.06</v>
      </c>
      <c r="N35" s="107">
        <v>15.06</v>
      </c>
      <c r="O35" s="107">
        <v>5.3000000000000007</v>
      </c>
      <c r="P35" s="107">
        <v>5.3000000000000007</v>
      </c>
      <c r="Q35" s="107">
        <v>8.5</v>
      </c>
      <c r="R35" s="107">
        <v>8.5</v>
      </c>
    </row>
    <row r="36" spans="1:18">
      <c r="A36" s="7"/>
      <c r="B36" s="108">
        <v>41</v>
      </c>
      <c r="C36" s="109">
        <v>5.13</v>
      </c>
      <c r="D36" s="109">
        <v>5.13</v>
      </c>
      <c r="E36" s="109">
        <v>8.31</v>
      </c>
      <c r="F36" s="109">
        <v>8.31</v>
      </c>
      <c r="G36" s="107">
        <v>8.8800000000000008</v>
      </c>
      <c r="H36" s="107">
        <v>8.8800000000000008</v>
      </c>
      <c r="I36" s="107">
        <v>14.38</v>
      </c>
      <c r="J36" s="107">
        <v>14.38</v>
      </c>
      <c r="K36" s="107">
        <v>10.26</v>
      </c>
      <c r="L36" s="107">
        <v>10.26</v>
      </c>
      <c r="M36" s="107">
        <v>16.61</v>
      </c>
      <c r="N36" s="107">
        <v>16.61</v>
      </c>
      <c r="O36" s="107">
        <v>5.3000000000000007</v>
      </c>
      <c r="P36" s="107">
        <v>5.3000000000000007</v>
      </c>
      <c r="Q36" s="107">
        <v>8.5</v>
      </c>
      <c r="R36" s="107">
        <v>8.5</v>
      </c>
    </row>
    <row r="37" spans="1:18">
      <c r="A37" s="7"/>
      <c r="B37" s="108">
        <v>42</v>
      </c>
      <c r="C37" s="109">
        <v>5.52</v>
      </c>
      <c r="D37" s="109">
        <v>5.52</v>
      </c>
      <c r="E37" s="109">
        <v>9.19</v>
      </c>
      <c r="F37" s="109">
        <v>9.19</v>
      </c>
      <c r="G37" s="107">
        <v>9.57</v>
      </c>
      <c r="H37" s="107">
        <v>9.57</v>
      </c>
      <c r="I37" s="107">
        <v>15.89</v>
      </c>
      <c r="J37" s="107">
        <v>15.89</v>
      </c>
      <c r="K37" s="107">
        <v>11.06</v>
      </c>
      <c r="L37" s="107">
        <v>11.06</v>
      </c>
      <c r="M37" s="107">
        <v>18.37</v>
      </c>
      <c r="N37" s="107">
        <v>18.37</v>
      </c>
      <c r="O37" s="107">
        <v>5.3000000000000007</v>
      </c>
      <c r="P37" s="107">
        <v>5.3000000000000007</v>
      </c>
      <c r="Q37" s="107">
        <v>8.5</v>
      </c>
      <c r="R37" s="107">
        <v>8.5</v>
      </c>
    </row>
    <row r="38" spans="1:18">
      <c r="A38" s="7"/>
      <c r="B38" s="108">
        <v>43</v>
      </c>
      <c r="C38" s="109">
        <v>6.17</v>
      </c>
      <c r="D38" s="109">
        <v>6.17</v>
      </c>
      <c r="E38" s="109">
        <v>10.53</v>
      </c>
      <c r="F38" s="109">
        <v>10.53</v>
      </c>
      <c r="G38" s="107">
        <v>10.68</v>
      </c>
      <c r="H38" s="107">
        <v>10.68</v>
      </c>
      <c r="I38" s="107">
        <v>18.2</v>
      </c>
      <c r="J38" s="107">
        <v>18.2</v>
      </c>
      <c r="K38" s="107">
        <v>12.34</v>
      </c>
      <c r="L38" s="107">
        <v>12.34</v>
      </c>
      <c r="M38" s="107">
        <v>21.04</v>
      </c>
      <c r="N38" s="107">
        <v>21.04</v>
      </c>
      <c r="O38" s="107">
        <v>5.3000000000000007</v>
      </c>
      <c r="P38" s="107">
        <v>5.3000000000000007</v>
      </c>
      <c r="Q38" s="107">
        <v>8.5</v>
      </c>
      <c r="R38" s="107">
        <v>8.5</v>
      </c>
    </row>
    <row r="39" spans="1:18">
      <c r="A39" s="7"/>
      <c r="B39" s="108">
        <v>44</v>
      </c>
      <c r="C39" s="109">
        <v>6.86</v>
      </c>
      <c r="D39" s="109">
        <v>6.86</v>
      </c>
      <c r="E39" s="109">
        <v>12.03</v>
      </c>
      <c r="F39" s="109">
        <v>12.03</v>
      </c>
      <c r="G39" s="107">
        <v>11.89</v>
      </c>
      <c r="H39" s="107">
        <v>11.89</v>
      </c>
      <c r="I39" s="107">
        <v>20.81</v>
      </c>
      <c r="J39" s="107">
        <v>20.81</v>
      </c>
      <c r="K39" s="107">
        <v>13.75</v>
      </c>
      <c r="L39" s="107">
        <v>13.75</v>
      </c>
      <c r="M39" s="107">
        <v>24.07</v>
      </c>
      <c r="N39" s="107">
        <v>24.07</v>
      </c>
      <c r="O39" s="107">
        <v>5.3000000000000007</v>
      </c>
      <c r="P39" s="107">
        <v>5.3000000000000007</v>
      </c>
      <c r="Q39" s="107">
        <v>8.5</v>
      </c>
      <c r="R39" s="107">
        <v>8.5</v>
      </c>
    </row>
    <row r="40" spans="1:18">
      <c r="A40" s="7"/>
      <c r="B40" s="108">
        <v>45</v>
      </c>
      <c r="C40" s="109">
        <v>7.65</v>
      </c>
      <c r="D40" s="109">
        <v>7.65</v>
      </c>
      <c r="E40" s="109">
        <v>13.8</v>
      </c>
      <c r="F40" s="109">
        <v>13.8</v>
      </c>
      <c r="G40" s="107">
        <v>13.22</v>
      </c>
      <c r="H40" s="107">
        <v>13.22</v>
      </c>
      <c r="I40" s="107">
        <v>23.87</v>
      </c>
      <c r="J40" s="107">
        <v>23.87</v>
      </c>
      <c r="K40" s="107">
        <v>15.29</v>
      </c>
      <c r="L40" s="107">
        <v>15.29</v>
      </c>
      <c r="M40" s="107">
        <v>27.58</v>
      </c>
      <c r="N40" s="107">
        <v>27.58</v>
      </c>
      <c r="O40" s="107">
        <v>5.3000000000000007</v>
      </c>
      <c r="P40" s="107">
        <v>5.3000000000000007</v>
      </c>
      <c r="Q40" s="107">
        <v>8.5</v>
      </c>
      <c r="R40" s="107">
        <v>8.5</v>
      </c>
    </row>
    <row r="41" spans="1:18">
      <c r="A41" s="7"/>
      <c r="B41" s="108">
        <v>46</v>
      </c>
      <c r="C41" s="109">
        <v>8.52</v>
      </c>
      <c r="D41" s="109">
        <v>8.52</v>
      </c>
      <c r="E41" s="109">
        <v>15.78</v>
      </c>
      <c r="F41" s="109">
        <v>15.78</v>
      </c>
      <c r="G41" s="107">
        <v>14.74</v>
      </c>
      <c r="H41" s="107">
        <v>14.74</v>
      </c>
      <c r="I41" s="107">
        <v>27.31</v>
      </c>
      <c r="J41" s="107">
        <v>27.31</v>
      </c>
      <c r="K41" s="107">
        <v>17.03</v>
      </c>
      <c r="L41" s="107">
        <v>17.03</v>
      </c>
      <c r="M41" s="107">
        <v>31.57</v>
      </c>
      <c r="N41" s="107">
        <v>31.57</v>
      </c>
      <c r="O41" s="107">
        <v>10.9</v>
      </c>
      <c r="P41" s="107">
        <v>10.9</v>
      </c>
      <c r="Q41" s="107">
        <v>26.400000000000002</v>
      </c>
      <c r="R41" s="107">
        <v>26.400000000000002</v>
      </c>
    </row>
    <row r="42" spans="1:18">
      <c r="A42" s="7"/>
      <c r="B42" s="108">
        <v>47</v>
      </c>
      <c r="C42" s="109">
        <v>9.4700000000000006</v>
      </c>
      <c r="D42" s="109">
        <v>9.4700000000000006</v>
      </c>
      <c r="E42" s="109">
        <v>18.07</v>
      </c>
      <c r="F42" s="109">
        <v>18.07</v>
      </c>
      <c r="G42" s="107">
        <v>16.39</v>
      </c>
      <c r="H42" s="107">
        <v>16.39</v>
      </c>
      <c r="I42" s="107">
        <v>31.27</v>
      </c>
      <c r="J42" s="107">
        <v>31.27</v>
      </c>
      <c r="K42" s="107">
        <v>18.96</v>
      </c>
      <c r="L42" s="107">
        <v>18.96</v>
      </c>
      <c r="M42" s="107">
        <v>36.15</v>
      </c>
      <c r="N42" s="107">
        <v>36.15</v>
      </c>
      <c r="O42" s="107">
        <v>10.9</v>
      </c>
      <c r="P42" s="107">
        <v>10.9</v>
      </c>
      <c r="Q42" s="107">
        <v>26.400000000000002</v>
      </c>
      <c r="R42" s="107">
        <v>26.400000000000002</v>
      </c>
    </row>
    <row r="43" spans="1:18">
      <c r="A43" s="7"/>
      <c r="B43" s="108">
        <v>48</v>
      </c>
      <c r="C43" s="109">
        <v>10.32</v>
      </c>
      <c r="D43" s="109">
        <v>10.32</v>
      </c>
      <c r="E43" s="109">
        <v>20.77</v>
      </c>
      <c r="F43" s="109">
        <v>20.77</v>
      </c>
      <c r="G43" s="107">
        <v>17.86</v>
      </c>
      <c r="H43" s="107">
        <v>17.86</v>
      </c>
      <c r="I43" s="107">
        <v>35.92</v>
      </c>
      <c r="J43" s="107">
        <v>35.92</v>
      </c>
      <c r="K43" s="107">
        <v>20.65</v>
      </c>
      <c r="L43" s="107">
        <v>20.65</v>
      </c>
      <c r="M43" s="107">
        <v>41.54</v>
      </c>
      <c r="N43" s="107">
        <v>41.54</v>
      </c>
      <c r="O43" s="107">
        <v>10.9</v>
      </c>
      <c r="P43" s="107">
        <v>10.9</v>
      </c>
      <c r="Q43" s="107">
        <v>26.400000000000002</v>
      </c>
      <c r="R43" s="107">
        <v>26.400000000000002</v>
      </c>
    </row>
    <row r="44" spans="1:18">
      <c r="A44" s="7"/>
      <c r="B44" s="108">
        <v>49</v>
      </c>
      <c r="C44" s="109">
        <v>11.24</v>
      </c>
      <c r="D44" s="109">
        <v>11.24</v>
      </c>
      <c r="E44" s="109">
        <v>23.87</v>
      </c>
      <c r="F44" s="109">
        <v>23.87</v>
      </c>
      <c r="G44" s="107">
        <v>19.440000000000001</v>
      </c>
      <c r="H44" s="107">
        <v>19.440000000000001</v>
      </c>
      <c r="I44" s="107">
        <v>41.28</v>
      </c>
      <c r="J44" s="107">
        <v>41.28</v>
      </c>
      <c r="K44" s="107">
        <v>22.47</v>
      </c>
      <c r="L44" s="107">
        <v>22.47</v>
      </c>
      <c r="M44" s="107">
        <v>47.74</v>
      </c>
      <c r="N44" s="107">
        <v>47.74</v>
      </c>
      <c r="O44" s="107">
        <v>10.9</v>
      </c>
      <c r="P44" s="107">
        <v>10.9</v>
      </c>
      <c r="Q44" s="107">
        <v>26.400000000000002</v>
      </c>
      <c r="R44" s="107">
        <v>26.400000000000002</v>
      </c>
    </row>
    <row r="45" spans="1:18">
      <c r="A45" s="7"/>
      <c r="B45" s="108">
        <v>50</v>
      </c>
      <c r="C45" s="109">
        <v>12.27</v>
      </c>
      <c r="D45" s="109">
        <v>12.27</v>
      </c>
      <c r="E45" s="109">
        <v>27.41</v>
      </c>
      <c r="F45" s="109">
        <v>27.41</v>
      </c>
      <c r="G45" s="107">
        <v>21.24</v>
      </c>
      <c r="H45" s="107">
        <v>21.24</v>
      </c>
      <c r="I45" s="107">
        <v>47.43</v>
      </c>
      <c r="J45" s="107">
        <v>47.43</v>
      </c>
      <c r="K45" s="107">
        <v>24.56</v>
      </c>
      <c r="L45" s="107">
        <v>24.56</v>
      </c>
      <c r="M45" s="107">
        <v>54.83</v>
      </c>
      <c r="N45" s="107">
        <v>54.83</v>
      </c>
      <c r="O45" s="107">
        <v>10.9</v>
      </c>
      <c r="P45" s="107">
        <v>10.9</v>
      </c>
      <c r="Q45" s="107">
        <v>26.400000000000002</v>
      </c>
      <c r="R45" s="107">
        <v>26.400000000000002</v>
      </c>
    </row>
    <row r="46" spans="1:18">
      <c r="A46" s="7"/>
      <c r="B46" s="108">
        <v>51</v>
      </c>
      <c r="C46" s="109">
        <v>13.42</v>
      </c>
      <c r="D46" s="109">
        <v>13.42</v>
      </c>
      <c r="E46" s="109">
        <v>31.52</v>
      </c>
      <c r="F46" s="109">
        <v>31.52</v>
      </c>
      <c r="G46" s="107">
        <v>23.24</v>
      </c>
      <c r="H46" s="107">
        <v>23.24</v>
      </c>
      <c r="I46" s="107">
        <v>54.52</v>
      </c>
      <c r="J46" s="107">
        <v>54.52</v>
      </c>
      <c r="K46" s="107">
        <v>26.86</v>
      </c>
      <c r="L46" s="107">
        <v>26.86</v>
      </c>
      <c r="M46" s="107">
        <v>63.03</v>
      </c>
      <c r="N46" s="107">
        <v>63.03</v>
      </c>
      <c r="O46" s="107">
        <v>19.7</v>
      </c>
      <c r="P46" s="107">
        <v>19.7</v>
      </c>
      <c r="Q46" s="107">
        <v>48</v>
      </c>
      <c r="R46" s="107">
        <v>48</v>
      </c>
    </row>
    <row r="47" spans="1:18">
      <c r="A47" s="7"/>
      <c r="B47" s="108">
        <v>52</v>
      </c>
      <c r="C47" s="109">
        <v>14.67</v>
      </c>
      <c r="D47" s="109">
        <v>14.67</v>
      </c>
      <c r="E47" s="109">
        <v>36.22</v>
      </c>
      <c r="F47" s="109">
        <v>36.22</v>
      </c>
      <c r="G47" s="107">
        <v>25.38</v>
      </c>
      <c r="H47" s="107">
        <v>25.38</v>
      </c>
      <c r="I47" s="107">
        <v>62.65</v>
      </c>
      <c r="J47" s="107">
        <v>62.65</v>
      </c>
      <c r="K47" s="107">
        <v>29.35</v>
      </c>
      <c r="L47" s="107">
        <v>29.35</v>
      </c>
      <c r="M47" s="107">
        <v>72.45</v>
      </c>
      <c r="N47" s="107">
        <v>72.45</v>
      </c>
      <c r="O47" s="107">
        <v>19.7</v>
      </c>
      <c r="P47" s="107">
        <v>19.7</v>
      </c>
      <c r="Q47" s="107">
        <v>48</v>
      </c>
      <c r="R47" s="107">
        <v>48</v>
      </c>
    </row>
    <row r="48" spans="1:18">
      <c r="A48" s="7"/>
      <c r="B48" s="108">
        <v>53</v>
      </c>
      <c r="C48" s="109">
        <v>15.98</v>
      </c>
      <c r="D48" s="109">
        <v>15.98</v>
      </c>
      <c r="E48" s="109">
        <v>41.17</v>
      </c>
      <c r="F48" s="109">
        <v>41.17</v>
      </c>
      <c r="G48" s="107">
        <v>27.63</v>
      </c>
      <c r="H48" s="107">
        <v>27.63</v>
      </c>
      <c r="I48" s="107">
        <v>71.239999999999995</v>
      </c>
      <c r="J48" s="107">
        <v>71.239999999999995</v>
      </c>
      <c r="K48" s="107">
        <v>31.94</v>
      </c>
      <c r="L48" s="107">
        <v>31.94</v>
      </c>
      <c r="M48" s="107">
        <v>82.37</v>
      </c>
      <c r="N48" s="107">
        <v>82.37</v>
      </c>
      <c r="O48" s="107">
        <v>19.7</v>
      </c>
      <c r="P48" s="107">
        <v>19.7</v>
      </c>
      <c r="Q48" s="107">
        <v>48</v>
      </c>
      <c r="R48" s="107">
        <v>48</v>
      </c>
    </row>
    <row r="49" spans="1:18">
      <c r="A49" s="7"/>
      <c r="B49" s="108">
        <v>54</v>
      </c>
      <c r="C49" s="109">
        <v>17.41</v>
      </c>
      <c r="D49" s="109">
        <v>17.41</v>
      </c>
      <c r="E49" s="109">
        <v>46.86</v>
      </c>
      <c r="F49" s="109">
        <v>46.86</v>
      </c>
      <c r="G49" s="107">
        <v>30.12</v>
      </c>
      <c r="H49" s="107">
        <v>30.12</v>
      </c>
      <c r="I49" s="107">
        <v>81.06</v>
      </c>
      <c r="J49" s="107">
        <v>81.06</v>
      </c>
      <c r="K49" s="107">
        <v>34.81</v>
      </c>
      <c r="L49" s="107">
        <v>34.81</v>
      </c>
      <c r="M49" s="107">
        <v>93.69</v>
      </c>
      <c r="N49" s="107">
        <v>93.69</v>
      </c>
      <c r="O49" s="107">
        <v>19.7</v>
      </c>
      <c r="P49" s="107">
        <v>19.7</v>
      </c>
      <c r="Q49" s="107">
        <v>48</v>
      </c>
      <c r="R49" s="107">
        <v>48</v>
      </c>
    </row>
    <row r="50" spans="1:18">
      <c r="A50" s="7"/>
      <c r="B50" s="108">
        <v>55</v>
      </c>
      <c r="C50" s="109">
        <v>18.95</v>
      </c>
      <c r="D50" s="109">
        <v>18.95</v>
      </c>
      <c r="E50" s="109">
        <v>53.29</v>
      </c>
      <c r="F50" s="109">
        <v>53.29</v>
      </c>
      <c r="G50" s="107">
        <v>32.78</v>
      </c>
      <c r="H50" s="107">
        <v>32.78</v>
      </c>
      <c r="I50" s="107">
        <v>92.17</v>
      </c>
      <c r="J50" s="107">
        <v>92.17</v>
      </c>
      <c r="K50" s="107">
        <v>37.89</v>
      </c>
      <c r="L50" s="107">
        <v>37.89</v>
      </c>
      <c r="M50" s="107">
        <v>106.57</v>
      </c>
      <c r="N50" s="107">
        <v>106.57</v>
      </c>
      <c r="O50" s="107">
        <v>19.7</v>
      </c>
      <c r="P50" s="107">
        <v>19.7</v>
      </c>
      <c r="Q50" s="107">
        <v>48</v>
      </c>
      <c r="R50" s="107">
        <v>48</v>
      </c>
    </row>
    <row r="51" spans="1:18">
      <c r="A51" s="7"/>
      <c r="B51" s="108">
        <v>56</v>
      </c>
      <c r="C51" s="109">
        <v>20.62</v>
      </c>
      <c r="D51" s="109">
        <v>20.62</v>
      </c>
      <c r="E51" s="109">
        <v>60.64</v>
      </c>
      <c r="F51" s="109">
        <v>60.64</v>
      </c>
      <c r="G51" s="107">
        <v>35.69</v>
      </c>
      <c r="H51" s="107">
        <v>35.69</v>
      </c>
      <c r="I51" s="107">
        <v>104.91</v>
      </c>
      <c r="J51" s="107">
        <v>104.91</v>
      </c>
      <c r="K51" s="107">
        <v>41.25</v>
      </c>
      <c r="L51" s="107">
        <v>41.25</v>
      </c>
      <c r="M51" s="107">
        <v>121.28</v>
      </c>
      <c r="N51" s="107">
        <v>121.28</v>
      </c>
      <c r="O51" s="107">
        <v>34.900000000000006</v>
      </c>
      <c r="P51" s="107">
        <v>34.900000000000006</v>
      </c>
      <c r="Q51" s="107">
        <v>85.1</v>
      </c>
      <c r="R51" s="107">
        <v>85.1</v>
      </c>
    </row>
    <row r="52" spans="1:18">
      <c r="A52" s="7"/>
      <c r="B52" s="108">
        <v>57</v>
      </c>
      <c r="C52" s="109">
        <v>22.45</v>
      </c>
      <c r="D52" s="109">
        <v>22.45</v>
      </c>
      <c r="E52" s="109">
        <v>69.02</v>
      </c>
      <c r="F52" s="109">
        <v>69.02</v>
      </c>
      <c r="G52" s="107">
        <v>38.86</v>
      </c>
      <c r="H52" s="107">
        <v>38.86</v>
      </c>
      <c r="I52" s="107">
        <v>119.42</v>
      </c>
      <c r="J52" s="107">
        <v>119.42</v>
      </c>
      <c r="K52" s="107">
        <v>44.92</v>
      </c>
      <c r="L52" s="107">
        <v>44.92</v>
      </c>
      <c r="M52" s="107">
        <v>138.04</v>
      </c>
      <c r="N52" s="107">
        <v>138.04</v>
      </c>
      <c r="O52" s="107">
        <v>34.900000000000006</v>
      </c>
      <c r="P52" s="107">
        <v>34.900000000000006</v>
      </c>
      <c r="Q52" s="107">
        <v>85.1</v>
      </c>
      <c r="R52" s="107">
        <v>85.1</v>
      </c>
    </row>
    <row r="53" spans="1:18">
      <c r="A53" s="7"/>
      <c r="B53" s="108">
        <v>58</v>
      </c>
      <c r="C53" s="109">
        <v>24.93</v>
      </c>
      <c r="D53" s="109">
        <v>24.93</v>
      </c>
      <c r="E53" s="109">
        <v>75.010000000000005</v>
      </c>
      <c r="F53" s="109">
        <v>75.010000000000005</v>
      </c>
      <c r="G53" s="107">
        <v>43.12</v>
      </c>
      <c r="H53" s="107">
        <v>43.12</v>
      </c>
      <c r="I53" s="107">
        <v>129.77000000000001</v>
      </c>
      <c r="J53" s="107">
        <v>129.77000000000001</v>
      </c>
      <c r="K53" s="107">
        <v>49.85</v>
      </c>
      <c r="L53" s="107">
        <v>49.85</v>
      </c>
      <c r="M53" s="107">
        <v>150.03</v>
      </c>
      <c r="N53" s="107">
        <v>150.03</v>
      </c>
      <c r="O53" s="107">
        <v>34.900000000000006</v>
      </c>
      <c r="P53" s="107">
        <v>34.900000000000006</v>
      </c>
      <c r="Q53" s="107">
        <v>85.1</v>
      </c>
      <c r="R53" s="107">
        <v>85.1</v>
      </c>
    </row>
    <row r="54" spans="1:18">
      <c r="A54" s="7"/>
      <c r="B54" s="108">
        <v>59</v>
      </c>
      <c r="C54" s="109">
        <v>27.68</v>
      </c>
      <c r="D54" s="109">
        <v>27.68</v>
      </c>
      <c r="E54" s="109">
        <v>81.5</v>
      </c>
      <c r="F54" s="109">
        <v>81.5</v>
      </c>
      <c r="G54" s="107">
        <v>47.88</v>
      </c>
      <c r="H54" s="107">
        <v>47.88</v>
      </c>
      <c r="I54" s="107">
        <v>141.02000000000001</v>
      </c>
      <c r="J54" s="107">
        <v>141.02000000000001</v>
      </c>
      <c r="K54" s="107">
        <v>55.37</v>
      </c>
      <c r="L54" s="107">
        <v>55.37</v>
      </c>
      <c r="M54" s="107">
        <v>163.02000000000001</v>
      </c>
      <c r="N54" s="107">
        <v>163.02000000000001</v>
      </c>
      <c r="O54" s="107">
        <v>34.900000000000006</v>
      </c>
      <c r="P54" s="107">
        <v>34.900000000000006</v>
      </c>
      <c r="Q54" s="107">
        <v>85.1</v>
      </c>
      <c r="R54" s="107">
        <v>85.1</v>
      </c>
    </row>
    <row r="55" spans="1:18">
      <c r="A55" s="7"/>
      <c r="B55" s="108">
        <v>60</v>
      </c>
      <c r="C55" s="109">
        <v>30.6</v>
      </c>
      <c r="D55" s="109">
        <v>30.6</v>
      </c>
      <c r="E55" s="109">
        <v>88.61</v>
      </c>
      <c r="F55" s="109">
        <v>88.61</v>
      </c>
      <c r="G55" s="107">
        <v>52.94</v>
      </c>
      <c r="H55" s="107">
        <v>52.94</v>
      </c>
      <c r="I55" s="107">
        <v>153.29</v>
      </c>
      <c r="J55" s="107">
        <v>153.29</v>
      </c>
      <c r="K55" s="107">
        <v>61.19</v>
      </c>
      <c r="L55" s="107">
        <v>61.19</v>
      </c>
      <c r="M55" s="107">
        <v>177.22</v>
      </c>
      <c r="N55" s="107">
        <v>177.22</v>
      </c>
      <c r="O55" s="107">
        <v>34.900000000000006</v>
      </c>
      <c r="P55" s="107">
        <v>34.900000000000006</v>
      </c>
      <c r="Q55" s="107">
        <v>85.1</v>
      </c>
      <c r="R55" s="107">
        <v>85.1</v>
      </c>
    </row>
    <row r="56" spans="1:18">
      <c r="A56" s="7"/>
      <c r="B56" s="108">
        <v>61</v>
      </c>
      <c r="C56" s="109">
        <v>33.840000000000003</v>
      </c>
      <c r="D56" s="109">
        <v>33.840000000000003</v>
      </c>
      <c r="E56" s="109">
        <v>96.31</v>
      </c>
      <c r="F56" s="109">
        <v>96.31</v>
      </c>
      <c r="G56" s="107">
        <v>58.56</v>
      </c>
      <c r="H56" s="107">
        <v>58.56</v>
      </c>
      <c r="I56" s="107">
        <v>166.61</v>
      </c>
      <c r="J56" s="107">
        <v>166.61</v>
      </c>
      <c r="K56" s="107">
        <v>67.7</v>
      </c>
      <c r="L56" s="107">
        <v>67.7</v>
      </c>
      <c r="M56" s="107">
        <v>192.63</v>
      </c>
      <c r="N56" s="107">
        <v>192.63</v>
      </c>
      <c r="O56" s="107">
        <v>57</v>
      </c>
      <c r="P56" s="107">
        <v>57</v>
      </c>
      <c r="Q56" s="107">
        <v>138.5</v>
      </c>
      <c r="R56" s="107">
        <v>138.5</v>
      </c>
    </row>
    <row r="57" spans="1:18">
      <c r="A57" s="7"/>
      <c r="B57" s="108">
        <v>62</v>
      </c>
      <c r="C57" s="109">
        <v>37.44</v>
      </c>
      <c r="D57" s="109">
        <v>37.44</v>
      </c>
      <c r="E57" s="109">
        <v>104.7</v>
      </c>
      <c r="F57" s="109">
        <v>104.7</v>
      </c>
      <c r="G57" s="107">
        <v>64.77</v>
      </c>
      <c r="H57" s="107">
        <v>64.77</v>
      </c>
      <c r="I57" s="107">
        <v>181.11</v>
      </c>
      <c r="J57" s="107">
        <v>181.11</v>
      </c>
      <c r="K57" s="107">
        <v>74.87</v>
      </c>
      <c r="L57" s="107">
        <v>74.87</v>
      </c>
      <c r="M57" s="107">
        <v>209.38</v>
      </c>
      <c r="N57" s="107">
        <v>209.38</v>
      </c>
      <c r="O57" s="107">
        <v>57</v>
      </c>
      <c r="P57" s="107">
        <v>57</v>
      </c>
      <c r="Q57" s="107">
        <v>138.5</v>
      </c>
      <c r="R57" s="107">
        <v>138.5</v>
      </c>
    </row>
    <row r="58" spans="1:18">
      <c r="A58" s="7"/>
      <c r="B58" s="108">
        <v>63</v>
      </c>
      <c r="C58" s="109">
        <v>40.94</v>
      </c>
      <c r="D58" s="109">
        <v>40.94</v>
      </c>
      <c r="E58" s="109">
        <v>117.14</v>
      </c>
      <c r="F58" s="109">
        <v>117.14</v>
      </c>
      <c r="G58" s="107">
        <v>70.819999999999993</v>
      </c>
      <c r="H58" s="107">
        <v>70.819999999999993</v>
      </c>
      <c r="I58" s="107">
        <v>202.66</v>
      </c>
      <c r="J58" s="107">
        <v>202.66</v>
      </c>
      <c r="K58" s="107">
        <v>81.87</v>
      </c>
      <c r="L58" s="107">
        <v>81.87</v>
      </c>
      <c r="M58" s="107">
        <v>234.31</v>
      </c>
      <c r="N58" s="107">
        <v>234.31</v>
      </c>
      <c r="O58" s="107">
        <v>57</v>
      </c>
      <c r="P58" s="107">
        <v>57</v>
      </c>
      <c r="Q58" s="107">
        <v>138.5</v>
      </c>
      <c r="R58" s="107">
        <v>138.5</v>
      </c>
    </row>
    <row r="59" spans="1:18">
      <c r="A59" s="7"/>
      <c r="B59" s="108">
        <v>64</v>
      </c>
      <c r="C59" s="109">
        <v>44.74</v>
      </c>
      <c r="D59" s="109">
        <v>44.74</v>
      </c>
      <c r="E59" s="109">
        <v>131.1</v>
      </c>
      <c r="F59" s="109">
        <v>131.1</v>
      </c>
      <c r="G59" s="107">
        <v>77.42</v>
      </c>
      <c r="H59" s="107">
        <v>77.42</v>
      </c>
      <c r="I59" s="107">
        <v>226.8</v>
      </c>
      <c r="J59" s="107">
        <v>226.8</v>
      </c>
      <c r="K59" s="107">
        <v>89.5</v>
      </c>
      <c r="L59" s="107">
        <v>89.5</v>
      </c>
      <c r="M59" s="107">
        <v>262.19</v>
      </c>
      <c r="N59" s="107">
        <v>262.19</v>
      </c>
      <c r="O59" s="107">
        <v>57</v>
      </c>
      <c r="P59" s="107">
        <v>57</v>
      </c>
      <c r="Q59" s="107">
        <v>138.5</v>
      </c>
      <c r="R59" s="107">
        <v>138.5</v>
      </c>
    </row>
    <row r="60" spans="1:18">
      <c r="A60" s="7"/>
      <c r="B60" s="108">
        <v>65</v>
      </c>
      <c r="C60" s="107">
        <v>0</v>
      </c>
      <c r="D60" s="107">
        <v>0</v>
      </c>
      <c r="E60" s="107">
        <v>0</v>
      </c>
      <c r="F60" s="107">
        <v>0</v>
      </c>
      <c r="G60" s="107">
        <v>0</v>
      </c>
      <c r="H60" s="107">
        <v>0</v>
      </c>
      <c r="I60" s="107">
        <v>0</v>
      </c>
      <c r="J60" s="107">
        <v>0</v>
      </c>
      <c r="K60" s="107">
        <v>0</v>
      </c>
      <c r="L60" s="107">
        <v>0</v>
      </c>
      <c r="M60" s="107">
        <v>0</v>
      </c>
      <c r="N60" s="107">
        <v>0</v>
      </c>
      <c r="O60" s="107">
        <v>75.599999999999994</v>
      </c>
      <c r="P60" s="107">
        <v>75.599999999999994</v>
      </c>
      <c r="Q60" s="107">
        <v>0</v>
      </c>
      <c r="R60" s="107">
        <v>0</v>
      </c>
    </row>
    <row r="61" spans="1:18">
      <c r="A61" s="7"/>
      <c r="B61" s="108">
        <v>66</v>
      </c>
      <c r="C61" s="107">
        <v>0</v>
      </c>
      <c r="D61" s="107">
        <v>0</v>
      </c>
      <c r="E61" s="107">
        <v>0</v>
      </c>
      <c r="F61" s="107">
        <v>0</v>
      </c>
      <c r="G61" s="107">
        <v>0</v>
      </c>
      <c r="H61" s="107">
        <v>0</v>
      </c>
      <c r="I61" s="107">
        <v>0</v>
      </c>
      <c r="J61" s="107">
        <v>0</v>
      </c>
      <c r="K61" s="107">
        <v>0</v>
      </c>
      <c r="L61" s="107">
        <v>0</v>
      </c>
      <c r="M61" s="107">
        <v>0</v>
      </c>
      <c r="N61" s="107">
        <v>0</v>
      </c>
      <c r="O61" s="107">
        <v>75.599999999999994</v>
      </c>
      <c r="P61" s="107">
        <v>75.599999999999994</v>
      </c>
      <c r="Q61" s="107">
        <v>0</v>
      </c>
      <c r="R61" s="107">
        <v>0</v>
      </c>
    </row>
    <row r="62" spans="1:18">
      <c r="A62" s="1"/>
      <c r="B62" s="108">
        <v>67</v>
      </c>
      <c r="C62" s="107">
        <v>0</v>
      </c>
      <c r="D62" s="107">
        <v>0</v>
      </c>
      <c r="E62" s="107">
        <v>0</v>
      </c>
      <c r="F62" s="107">
        <v>0</v>
      </c>
      <c r="G62" s="107">
        <v>0</v>
      </c>
      <c r="H62" s="107">
        <v>0</v>
      </c>
      <c r="I62" s="107">
        <v>0</v>
      </c>
      <c r="J62" s="107">
        <v>0</v>
      </c>
      <c r="K62" s="107">
        <v>0</v>
      </c>
      <c r="L62" s="107">
        <v>0</v>
      </c>
      <c r="M62" s="107">
        <v>0</v>
      </c>
      <c r="N62" s="107">
        <v>0</v>
      </c>
      <c r="O62" s="107">
        <v>75.599999999999994</v>
      </c>
      <c r="P62" s="107">
        <v>75.599999999999994</v>
      </c>
      <c r="Q62" s="107">
        <v>0</v>
      </c>
      <c r="R62" s="107">
        <v>0</v>
      </c>
    </row>
    <row r="63" spans="1:18">
      <c r="A63" s="1"/>
      <c r="B63" s="108">
        <v>68</v>
      </c>
      <c r="C63" s="107">
        <v>0</v>
      </c>
      <c r="D63" s="107">
        <v>0</v>
      </c>
      <c r="E63" s="107">
        <v>0</v>
      </c>
      <c r="F63" s="107">
        <v>0</v>
      </c>
      <c r="G63" s="107">
        <v>0</v>
      </c>
      <c r="H63" s="107">
        <v>0</v>
      </c>
      <c r="I63" s="107">
        <v>0</v>
      </c>
      <c r="J63" s="107">
        <v>0</v>
      </c>
      <c r="K63" s="107">
        <v>0</v>
      </c>
      <c r="L63" s="107">
        <v>0</v>
      </c>
      <c r="M63" s="107">
        <v>0</v>
      </c>
      <c r="N63" s="107">
        <v>0</v>
      </c>
      <c r="O63" s="107">
        <v>75.599999999999994</v>
      </c>
      <c r="P63" s="107">
        <v>75.599999999999994</v>
      </c>
      <c r="Q63" s="107">
        <v>0</v>
      </c>
      <c r="R63" s="107">
        <v>0</v>
      </c>
    </row>
    <row r="64" spans="1:18">
      <c r="A64" s="1"/>
      <c r="B64" s="110">
        <v>69</v>
      </c>
      <c r="C64" s="107">
        <v>0</v>
      </c>
      <c r="D64" s="107">
        <v>0</v>
      </c>
      <c r="E64" s="107">
        <v>0</v>
      </c>
      <c r="F64" s="107">
        <v>0</v>
      </c>
      <c r="G64" s="107">
        <v>0</v>
      </c>
      <c r="H64" s="107">
        <v>0</v>
      </c>
      <c r="I64" s="107">
        <v>0</v>
      </c>
      <c r="J64" s="107">
        <v>0</v>
      </c>
      <c r="K64" s="107">
        <v>0</v>
      </c>
      <c r="L64" s="107">
        <v>0</v>
      </c>
      <c r="M64" s="107">
        <v>0</v>
      </c>
      <c r="N64" s="107">
        <v>0</v>
      </c>
      <c r="O64" s="107">
        <v>75.599999999999994</v>
      </c>
      <c r="P64" s="107">
        <v>75.599999999999994</v>
      </c>
      <c r="Q64" s="107">
        <v>0</v>
      </c>
      <c r="R64" s="107">
        <v>0</v>
      </c>
    </row>
    <row r="65" spans="1:18">
      <c r="A65" s="1"/>
      <c r="B65" s="1"/>
      <c r="D65" s="4"/>
      <c r="H65" s="4"/>
      <c r="L65" s="4"/>
      <c r="P65" s="4"/>
    </row>
    <row r="66" spans="1:18">
      <c r="A66" s="10"/>
      <c r="B66" s="8"/>
    </row>
    <row r="67" spans="1:18">
      <c r="A67" s="7"/>
      <c r="B67" s="7"/>
      <c r="C67" s="13"/>
      <c r="D67" s="12"/>
      <c r="E67" s="11"/>
      <c r="F67" s="11"/>
      <c r="G67" s="13"/>
      <c r="H67" s="12"/>
      <c r="I67" s="11"/>
      <c r="J67" s="11"/>
      <c r="K67" s="13"/>
      <c r="L67" s="12"/>
      <c r="M67" s="11"/>
      <c r="N67" s="11"/>
      <c r="O67" s="13"/>
      <c r="P67" s="12"/>
      <c r="Q67" s="11"/>
      <c r="R67" s="11"/>
    </row>
    <row r="68" spans="1:18">
      <c r="A68" s="7"/>
      <c r="B68" s="7"/>
      <c r="C68" s="13"/>
      <c r="D68" s="12"/>
      <c r="E68" s="11"/>
      <c r="F68" s="11"/>
      <c r="G68" s="13"/>
      <c r="H68" s="12"/>
      <c r="I68" s="11"/>
      <c r="J68" s="11"/>
      <c r="K68" s="13"/>
      <c r="L68" s="12"/>
      <c r="M68" s="11"/>
      <c r="N68" s="11"/>
      <c r="O68" s="13"/>
      <c r="P68" s="12"/>
      <c r="Q68" s="11"/>
      <c r="R68" s="11"/>
    </row>
    <row r="69" spans="1:18">
      <c r="A69" s="7"/>
      <c r="B69" s="7"/>
      <c r="C69" s="13"/>
      <c r="D69" s="12"/>
      <c r="E69" s="11"/>
      <c r="F69" s="11"/>
      <c r="G69" s="13"/>
      <c r="H69" s="12"/>
      <c r="I69" s="11"/>
      <c r="J69" s="11"/>
      <c r="K69" s="13"/>
      <c r="L69" s="12"/>
      <c r="M69" s="11"/>
      <c r="N69" s="11"/>
      <c r="O69" s="13"/>
      <c r="P69" s="12"/>
      <c r="Q69" s="11"/>
      <c r="R69" s="11"/>
    </row>
    <row r="70" spans="1:18">
      <c r="A70" s="7"/>
      <c r="B70" s="7"/>
      <c r="C70" s="13"/>
      <c r="D70" s="12"/>
      <c r="E70" s="12"/>
      <c r="F70" s="12"/>
      <c r="G70" s="13"/>
      <c r="H70" s="12"/>
      <c r="I70" s="12"/>
      <c r="J70" s="12"/>
      <c r="K70" s="13"/>
      <c r="L70" s="12"/>
      <c r="M70" s="12"/>
      <c r="N70" s="12"/>
      <c r="O70" s="13"/>
      <c r="P70" s="12"/>
      <c r="Q70" s="12"/>
      <c r="R70" s="12"/>
    </row>
    <row r="71" spans="1:18">
      <c r="A71" s="7"/>
      <c r="B71" s="7"/>
    </row>
  </sheetData>
  <mergeCells count="17">
    <mergeCell ref="M2:N2"/>
    <mergeCell ref="Q2:R2"/>
    <mergeCell ref="O9:P9"/>
    <mergeCell ref="Q9:R9"/>
    <mergeCell ref="E2:F2"/>
    <mergeCell ref="K8:N8"/>
    <mergeCell ref="O8:R8"/>
    <mergeCell ref="K9:L9"/>
    <mergeCell ref="M9:N9"/>
    <mergeCell ref="B9:B10"/>
    <mergeCell ref="C9:D9"/>
    <mergeCell ref="E9:F9"/>
    <mergeCell ref="I2:J2"/>
    <mergeCell ref="G9:H9"/>
    <mergeCell ref="I9:J9"/>
    <mergeCell ref="C8:F8"/>
    <mergeCell ref="G8:J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6"/>
  <sheetViews>
    <sheetView zoomScale="70" workbookViewId="0">
      <selection activeCell="A49" sqref="A49:XFD49"/>
    </sheetView>
  </sheetViews>
  <sheetFormatPr defaultColWidth="12.7265625" defaultRowHeight="12.5"/>
  <cols>
    <col min="1" max="1" width="3.1796875" style="6" customWidth="1"/>
    <col min="2" max="2" width="13.7265625" style="6" customWidth="1"/>
    <col min="3" max="10" width="10" style="1" customWidth="1"/>
    <col min="11" max="16384" width="12.7265625" style="7"/>
  </cols>
  <sheetData>
    <row r="1" spans="1:10" ht="13">
      <c r="A1" s="9"/>
      <c r="B1" s="5"/>
      <c r="D1" s="2"/>
      <c r="F1" s="2"/>
      <c r="H1" s="2"/>
      <c r="J1" s="2"/>
    </row>
    <row r="2" spans="1:10" ht="13">
      <c r="B2" s="5"/>
    </row>
    <row r="3" spans="1:10">
      <c r="B3" s="6" t="s">
        <v>49</v>
      </c>
    </row>
    <row r="4" spans="1:10">
      <c r="C4" s="6"/>
      <c r="D4" s="6"/>
      <c r="E4" s="6"/>
      <c r="F4" s="6"/>
      <c r="G4" s="6"/>
      <c r="H4" s="6"/>
      <c r="I4" s="6"/>
      <c r="J4" s="6"/>
    </row>
    <row r="5" spans="1:10" ht="16.5" customHeight="1">
      <c r="D5" s="3"/>
      <c r="F5" s="3"/>
      <c r="H5" s="3"/>
      <c r="J5" s="3"/>
    </row>
    <row r="6" spans="1:10">
      <c r="D6" s="3"/>
      <c r="F6" s="3"/>
      <c r="H6" s="3"/>
      <c r="J6" s="3"/>
    </row>
    <row r="7" spans="1:10">
      <c r="D7" s="3"/>
      <c r="F7" s="3"/>
      <c r="H7" s="3"/>
      <c r="J7" s="3"/>
    </row>
    <row r="8" spans="1:10" ht="26.5" customHeight="1">
      <c r="B8" s="150" t="s">
        <v>96</v>
      </c>
      <c r="C8" s="231"/>
      <c r="D8" s="233"/>
      <c r="E8" s="231"/>
      <c r="F8" s="233"/>
      <c r="G8" s="231"/>
      <c r="H8" s="233"/>
      <c r="I8" s="231" t="s">
        <v>133</v>
      </c>
      <c r="J8" s="233"/>
    </row>
    <row r="9" spans="1:10" ht="15" customHeight="1">
      <c r="B9" s="221" t="s">
        <v>46</v>
      </c>
      <c r="C9" s="229" t="s">
        <v>17</v>
      </c>
      <c r="D9" s="231" t="s">
        <v>22</v>
      </c>
      <c r="E9" s="229" t="s">
        <v>17</v>
      </c>
      <c r="F9" s="231" t="s">
        <v>22</v>
      </c>
      <c r="G9" s="229" t="s">
        <v>17</v>
      </c>
      <c r="H9" s="231" t="s">
        <v>22</v>
      </c>
      <c r="I9" s="229" t="s">
        <v>17</v>
      </c>
      <c r="J9" s="231" t="s">
        <v>22</v>
      </c>
    </row>
    <row r="10" spans="1:10">
      <c r="A10" s="7"/>
      <c r="B10" s="222"/>
      <c r="C10" s="230"/>
      <c r="D10" s="232"/>
      <c r="E10" s="230"/>
      <c r="F10" s="232"/>
      <c r="G10" s="230"/>
      <c r="H10" s="232"/>
      <c r="I10" s="230"/>
      <c r="J10" s="232"/>
    </row>
    <row r="11" spans="1:10" ht="14.5">
      <c r="A11" s="7"/>
      <c r="B11" s="108">
        <v>16</v>
      </c>
      <c r="C11" s="109">
        <v>0</v>
      </c>
      <c r="D11" s="109">
        <v>0</v>
      </c>
      <c r="E11" s="107">
        <v>0</v>
      </c>
      <c r="F11" s="107">
        <v>0</v>
      </c>
      <c r="G11" s="107">
        <v>0</v>
      </c>
      <c r="H11" s="107">
        <v>0</v>
      </c>
      <c r="I11" s="107">
        <v>2.17</v>
      </c>
      <c r="J11" s="107">
        <v>2.17</v>
      </c>
    </row>
    <row r="12" spans="1:10" ht="14.5">
      <c r="A12" s="7"/>
      <c r="B12" s="108">
        <v>17</v>
      </c>
      <c r="C12" s="109">
        <v>0</v>
      </c>
      <c r="D12" s="109">
        <v>0</v>
      </c>
      <c r="E12" s="107">
        <v>0</v>
      </c>
      <c r="F12" s="107">
        <v>0</v>
      </c>
      <c r="G12" s="107">
        <v>0</v>
      </c>
      <c r="H12" s="107">
        <v>0</v>
      </c>
      <c r="I12" s="107">
        <v>2.2799999999999998</v>
      </c>
      <c r="J12" s="107">
        <v>2.2799999999999998</v>
      </c>
    </row>
    <row r="13" spans="1:10" ht="14.5">
      <c r="A13" s="7"/>
      <c r="B13" s="108">
        <v>18</v>
      </c>
      <c r="C13" s="109">
        <v>0</v>
      </c>
      <c r="D13" s="109">
        <v>0</v>
      </c>
      <c r="E13" s="107">
        <v>0</v>
      </c>
      <c r="F13" s="107">
        <v>0</v>
      </c>
      <c r="G13" s="107">
        <v>0</v>
      </c>
      <c r="H13" s="107">
        <v>0</v>
      </c>
      <c r="I13" s="107">
        <v>2.36</v>
      </c>
      <c r="J13" s="107">
        <v>2.36</v>
      </c>
    </row>
    <row r="14" spans="1:10" ht="14.5">
      <c r="A14" s="7"/>
      <c r="B14" s="108">
        <v>19</v>
      </c>
      <c r="C14" s="109">
        <v>0</v>
      </c>
      <c r="D14" s="109">
        <v>0</v>
      </c>
      <c r="E14" s="107">
        <v>0</v>
      </c>
      <c r="F14" s="107">
        <v>0</v>
      </c>
      <c r="G14" s="107">
        <v>0</v>
      </c>
      <c r="H14" s="107">
        <v>0</v>
      </c>
      <c r="I14" s="107">
        <v>2.4500000000000002</v>
      </c>
      <c r="J14" s="107">
        <v>2.4500000000000002</v>
      </c>
    </row>
    <row r="15" spans="1:10" ht="14.5">
      <c r="A15" s="7"/>
      <c r="B15" s="108">
        <v>20</v>
      </c>
      <c r="C15" s="109">
        <v>0</v>
      </c>
      <c r="D15" s="109">
        <v>0</v>
      </c>
      <c r="E15" s="107">
        <v>0</v>
      </c>
      <c r="F15" s="107">
        <v>0</v>
      </c>
      <c r="G15" s="107">
        <v>0</v>
      </c>
      <c r="H15" s="107">
        <v>0</v>
      </c>
      <c r="I15" s="107">
        <v>2.54</v>
      </c>
      <c r="J15" s="107">
        <v>2.54</v>
      </c>
    </row>
    <row r="16" spans="1:10" ht="14.5">
      <c r="A16" s="7"/>
      <c r="B16" s="108">
        <v>21</v>
      </c>
      <c r="C16" s="109">
        <v>0</v>
      </c>
      <c r="D16" s="109">
        <v>0</v>
      </c>
      <c r="E16" s="107">
        <v>0</v>
      </c>
      <c r="F16" s="107">
        <v>0</v>
      </c>
      <c r="G16" s="107">
        <v>0</v>
      </c>
      <c r="H16" s="107">
        <v>0</v>
      </c>
      <c r="I16" s="107">
        <v>2.63</v>
      </c>
      <c r="J16" s="107">
        <v>2.63</v>
      </c>
    </row>
    <row r="17" spans="1:10" ht="14.5">
      <c r="A17" s="7"/>
      <c r="B17" s="108">
        <v>22</v>
      </c>
      <c r="C17" s="109">
        <v>0</v>
      </c>
      <c r="D17" s="109">
        <v>0</v>
      </c>
      <c r="E17" s="107">
        <v>0</v>
      </c>
      <c r="F17" s="107">
        <v>0</v>
      </c>
      <c r="G17" s="107">
        <v>0</v>
      </c>
      <c r="H17" s="107">
        <v>0</v>
      </c>
      <c r="I17" s="107">
        <v>2.73</v>
      </c>
      <c r="J17" s="107">
        <v>2.73</v>
      </c>
    </row>
    <row r="18" spans="1:10" ht="14.5">
      <c r="A18" s="7"/>
      <c r="B18" s="108">
        <v>23</v>
      </c>
      <c r="C18" s="109">
        <v>0</v>
      </c>
      <c r="D18" s="109">
        <v>0</v>
      </c>
      <c r="E18" s="107">
        <v>0</v>
      </c>
      <c r="F18" s="107">
        <v>0</v>
      </c>
      <c r="G18" s="107">
        <v>0</v>
      </c>
      <c r="H18" s="107">
        <v>0</v>
      </c>
      <c r="I18" s="107">
        <v>2.82</v>
      </c>
      <c r="J18" s="107">
        <v>2.82</v>
      </c>
    </row>
    <row r="19" spans="1:10" ht="14.5">
      <c r="A19" s="7"/>
      <c r="B19" s="108">
        <v>24</v>
      </c>
      <c r="C19" s="109">
        <v>0</v>
      </c>
      <c r="D19" s="109">
        <v>0</v>
      </c>
      <c r="E19" s="107">
        <v>0</v>
      </c>
      <c r="F19" s="107">
        <v>0</v>
      </c>
      <c r="G19" s="107">
        <v>0</v>
      </c>
      <c r="H19" s="107">
        <v>0</v>
      </c>
      <c r="I19" s="107">
        <v>2.92</v>
      </c>
      <c r="J19" s="107">
        <v>2.92</v>
      </c>
    </row>
    <row r="20" spans="1:10" ht="14.5">
      <c r="A20" s="7"/>
      <c r="B20" s="108">
        <v>25</v>
      </c>
      <c r="C20" s="109">
        <v>0</v>
      </c>
      <c r="D20" s="109">
        <v>0</v>
      </c>
      <c r="E20" s="107">
        <v>0</v>
      </c>
      <c r="F20" s="107">
        <v>0</v>
      </c>
      <c r="G20" s="107">
        <v>0</v>
      </c>
      <c r="H20" s="107">
        <v>0</v>
      </c>
      <c r="I20" s="107">
        <v>3.01</v>
      </c>
      <c r="J20" s="107">
        <v>3.01</v>
      </c>
    </row>
    <row r="21" spans="1:10" ht="14.5">
      <c r="A21" s="7"/>
      <c r="B21" s="108">
        <v>26</v>
      </c>
      <c r="C21" s="109">
        <v>0</v>
      </c>
      <c r="D21" s="109">
        <v>0</v>
      </c>
      <c r="E21" s="107">
        <v>0</v>
      </c>
      <c r="F21" s="107">
        <v>0</v>
      </c>
      <c r="G21" s="107">
        <v>0</v>
      </c>
      <c r="H21" s="107">
        <v>0</v>
      </c>
      <c r="I21" s="107">
        <v>3.12</v>
      </c>
      <c r="J21" s="107">
        <v>3.12</v>
      </c>
    </row>
    <row r="22" spans="1:10" ht="14.5">
      <c r="A22" s="7"/>
      <c r="B22" s="108">
        <v>27</v>
      </c>
      <c r="C22" s="109">
        <v>0</v>
      </c>
      <c r="D22" s="109">
        <v>0</v>
      </c>
      <c r="E22" s="107">
        <v>0</v>
      </c>
      <c r="F22" s="107">
        <v>0</v>
      </c>
      <c r="G22" s="107">
        <v>0</v>
      </c>
      <c r="H22" s="107">
        <v>0</v>
      </c>
      <c r="I22" s="107">
        <v>3.22</v>
      </c>
      <c r="J22" s="107">
        <v>3.22</v>
      </c>
    </row>
    <row r="23" spans="1:10" ht="14.5">
      <c r="A23" s="7"/>
      <c r="B23" s="108">
        <v>28</v>
      </c>
      <c r="C23" s="109">
        <v>0</v>
      </c>
      <c r="D23" s="109">
        <v>0</v>
      </c>
      <c r="E23" s="107">
        <v>0</v>
      </c>
      <c r="F23" s="107">
        <v>0</v>
      </c>
      <c r="G23" s="107">
        <v>0</v>
      </c>
      <c r="H23" s="107">
        <v>0</v>
      </c>
      <c r="I23" s="107">
        <v>3.34</v>
      </c>
      <c r="J23" s="107">
        <v>3.34</v>
      </c>
    </row>
    <row r="24" spans="1:10" ht="14.5">
      <c r="A24" s="7"/>
      <c r="B24" s="108">
        <v>29</v>
      </c>
      <c r="C24" s="109">
        <v>0</v>
      </c>
      <c r="D24" s="109">
        <v>0</v>
      </c>
      <c r="E24" s="107">
        <v>0</v>
      </c>
      <c r="F24" s="107">
        <v>0</v>
      </c>
      <c r="G24" s="107">
        <v>0</v>
      </c>
      <c r="H24" s="107">
        <v>0</v>
      </c>
      <c r="I24" s="107">
        <v>3.46</v>
      </c>
      <c r="J24" s="107">
        <v>3.46</v>
      </c>
    </row>
    <row r="25" spans="1:10" ht="14.5">
      <c r="A25" s="7"/>
      <c r="B25" s="108">
        <v>30</v>
      </c>
      <c r="C25" s="109">
        <v>0</v>
      </c>
      <c r="D25" s="109">
        <v>0</v>
      </c>
      <c r="E25" s="107">
        <v>0</v>
      </c>
      <c r="F25" s="107">
        <v>0</v>
      </c>
      <c r="G25" s="107">
        <v>0</v>
      </c>
      <c r="H25" s="107">
        <v>0</v>
      </c>
      <c r="I25" s="107">
        <v>3.57</v>
      </c>
      <c r="J25" s="107">
        <v>3.57</v>
      </c>
    </row>
    <row r="26" spans="1:10" ht="14.5">
      <c r="A26" s="7"/>
      <c r="B26" s="108">
        <v>31</v>
      </c>
      <c r="C26" s="109">
        <v>0</v>
      </c>
      <c r="D26" s="109">
        <v>0</v>
      </c>
      <c r="E26" s="107">
        <v>0</v>
      </c>
      <c r="F26" s="107">
        <v>0</v>
      </c>
      <c r="G26" s="107">
        <v>0</v>
      </c>
      <c r="H26" s="107">
        <v>0</v>
      </c>
      <c r="I26" s="107">
        <v>3.71</v>
      </c>
      <c r="J26" s="107">
        <v>3.71</v>
      </c>
    </row>
    <row r="27" spans="1:10" ht="14.5">
      <c r="A27" s="7"/>
      <c r="B27" s="108">
        <v>32</v>
      </c>
      <c r="C27" s="109">
        <v>0</v>
      </c>
      <c r="D27" s="109">
        <v>0</v>
      </c>
      <c r="E27" s="107">
        <v>0</v>
      </c>
      <c r="F27" s="107">
        <v>0</v>
      </c>
      <c r="G27" s="107">
        <v>0</v>
      </c>
      <c r="H27" s="107">
        <v>0</v>
      </c>
      <c r="I27" s="107">
        <v>3.85</v>
      </c>
      <c r="J27" s="107">
        <v>3.85</v>
      </c>
    </row>
    <row r="28" spans="1:10" ht="14.5">
      <c r="A28" s="7"/>
      <c r="B28" s="108">
        <v>33</v>
      </c>
      <c r="C28" s="109">
        <v>0</v>
      </c>
      <c r="D28" s="109">
        <v>0</v>
      </c>
      <c r="E28" s="107">
        <v>0</v>
      </c>
      <c r="F28" s="107">
        <v>0</v>
      </c>
      <c r="G28" s="107">
        <v>0</v>
      </c>
      <c r="H28" s="107">
        <v>0</v>
      </c>
      <c r="I28" s="107">
        <v>3.99</v>
      </c>
      <c r="J28" s="107">
        <v>3.99</v>
      </c>
    </row>
    <row r="29" spans="1:10" ht="14.5">
      <c r="A29" s="7"/>
      <c r="B29" s="108">
        <v>34</v>
      </c>
      <c r="C29" s="109">
        <v>0</v>
      </c>
      <c r="D29" s="109">
        <v>0</v>
      </c>
      <c r="E29" s="107">
        <v>0</v>
      </c>
      <c r="F29" s="107">
        <v>0</v>
      </c>
      <c r="G29" s="107">
        <v>0</v>
      </c>
      <c r="H29" s="107">
        <v>0</v>
      </c>
      <c r="I29" s="107">
        <v>4.1500000000000004</v>
      </c>
      <c r="J29" s="107">
        <v>4.1500000000000004</v>
      </c>
    </row>
    <row r="30" spans="1:10" ht="14.5">
      <c r="A30" s="7"/>
      <c r="B30" s="108">
        <v>35</v>
      </c>
      <c r="C30" s="109">
        <v>0</v>
      </c>
      <c r="D30" s="109">
        <v>0</v>
      </c>
      <c r="E30" s="107">
        <v>0</v>
      </c>
      <c r="F30" s="107">
        <v>0</v>
      </c>
      <c r="G30" s="107">
        <v>0</v>
      </c>
      <c r="H30" s="107">
        <v>0</v>
      </c>
      <c r="I30" s="107">
        <v>4.32</v>
      </c>
      <c r="J30" s="107">
        <v>4.32</v>
      </c>
    </row>
    <row r="31" spans="1:10" ht="14.5">
      <c r="A31" s="7"/>
      <c r="B31" s="108">
        <v>36</v>
      </c>
      <c r="C31" s="109">
        <v>0</v>
      </c>
      <c r="D31" s="109">
        <v>0</v>
      </c>
      <c r="E31" s="107">
        <v>0</v>
      </c>
      <c r="F31" s="107">
        <v>0</v>
      </c>
      <c r="G31" s="107">
        <v>0</v>
      </c>
      <c r="H31" s="107">
        <v>0</v>
      </c>
      <c r="I31" s="107">
        <v>4.4800000000000004</v>
      </c>
      <c r="J31" s="107">
        <v>4.4800000000000004</v>
      </c>
    </row>
    <row r="32" spans="1:10" ht="14.5">
      <c r="A32" s="7"/>
      <c r="B32" s="108">
        <v>37</v>
      </c>
      <c r="C32" s="109">
        <v>0</v>
      </c>
      <c r="D32" s="109">
        <v>0</v>
      </c>
      <c r="E32" s="107">
        <v>0</v>
      </c>
      <c r="F32" s="107">
        <v>0</v>
      </c>
      <c r="G32" s="107">
        <v>0</v>
      </c>
      <c r="H32" s="107">
        <v>0</v>
      </c>
      <c r="I32" s="107">
        <v>4.67</v>
      </c>
      <c r="J32" s="107">
        <v>4.67</v>
      </c>
    </row>
    <row r="33" spans="1:10" ht="14.5">
      <c r="A33" s="7"/>
      <c r="B33" s="108">
        <v>38</v>
      </c>
      <c r="C33" s="109">
        <v>0</v>
      </c>
      <c r="D33" s="109">
        <v>0</v>
      </c>
      <c r="E33" s="107">
        <v>0</v>
      </c>
      <c r="F33" s="107">
        <v>0</v>
      </c>
      <c r="G33" s="107">
        <v>0</v>
      </c>
      <c r="H33" s="107">
        <v>0</v>
      </c>
      <c r="I33" s="107">
        <v>4.87</v>
      </c>
      <c r="J33" s="107">
        <v>4.87</v>
      </c>
    </row>
    <row r="34" spans="1:10" ht="14.5">
      <c r="A34" s="7"/>
      <c r="B34" s="108">
        <v>39</v>
      </c>
      <c r="C34" s="109">
        <v>0</v>
      </c>
      <c r="D34" s="109">
        <v>0</v>
      </c>
      <c r="E34" s="107">
        <v>0</v>
      </c>
      <c r="F34" s="107">
        <v>0</v>
      </c>
      <c r="G34" s="107">
        <v>0</v>
      </c>
      <c r="H34" s="107">
        <v>0</v>
      </c>
      <c r="I34" s="107">
        <v>5.07</v>
      </c>
      <c r="J34" s="107">
        <v>5.07</v>
      </c>
    </row>
    <row r="35" spans="1:10" ht="14.5">
      <c r="A35" s="7"/>
      <c r="B35" s="108">
        <v>40</v>
      </c>
      <c r="C35" s="109">
        <v>0</v>
      </c>
      <c r="D35" s="109">
        <v>0</v>
      </c>
      <c r="E35" s="107">
        <v>0</v>
      </c>
      <c r="F35" s="107">
        <v>0</v>
      </c>
      <c r="G35" s="107">
        <v>0</v>
      </c>
      <c r="H35" s="107">
        <v>0</v>
      </c>
      <c r="I35" s="107">
        <v>5.29</v>
      </c>
      <c r="J35" s="107">
        <v>5.29</v>
      </c>
    </row>
    <row r="36" spans="1:10" ht="14.5">
      <c r="A36" s="7"/>
      <c r="B36" s="108">
        <v>41</v>
      </c>
      <c r="C36" s="109">
        <v>0</v>
      </c>
      <c r="D36" s="109">
        <v>0</v>
      </c>
      <c r="E36" s="107">
        <v>0</v>
      </c>
      <c r="F36" s="107">
        <v>0</v>
      </c>
      <c r="G36" s="107">
        <v>0</v>
      </c>
      <c r="H36" s="107">
        <v>0</v>
      </c>
      <c r="I36" s="107">
        <v>5.52</v>
      </c>
      <c r="J36" s="107">
        <v>5.52</v>
      </c>
    </row>
    <row r="37" spans="1:10" ht="14.5">
      <c r="A37" s="7"/>
      <c r="B37" s="108">
        <v>42</v>
      </c>
      <c r="C37" s="109">
        <v>0</v>
      </c>
      <c r="D37" s="109">
        <v>0</v>
      </c>
      <c r="E37" s="107">
        <v>0</v>
      </c>
      <c r="F37" s="107">
        <v>0</v>
      </c>
      <c r="G37" s="107">
        <v>0</v>
      </c>
      <c r="H37" s="107">
        <v>0</v>
      </c>
      <c r="I37" s="107">
        <v>5.76</v>
      </c>
      <c r="J37" s="107">
        <v>5.76</v>
      </c>
    </row>
    <row r="38" spans="1:10" ht="14.5">
      <c r="A38" s="7"/>
      <c r="B38" s="108">
        <v>43</v>
      </c>
      <c r="C38" s="109">
        <v>0</v>
      </c>
      <c r="D38" s="109">
        <v>0</v>
      </c>
      <c r="E38" s="107">
        <v>0</v>
      </c>
      <c r="F38" s="107">
        <v>0</v>
      </c>
      <c r="G38" s="107">
        <v>0</v>
      </c>
      <c r="H38" s="107">
        <v>0</v>
      </c>
      <c r="I38" s="107">
        <v>6.03</v>
      </c>
      <c r="J38" s="107">
        <v>6.03</v>
      </c>
    </row>
    <row r="39" spans="1:10" ht="14.5">
      <c r="A39" s="7"/>
      <c r="B39" s="108">
        <v>44</v>
      </c>
      <c r="C39" s="109">
        <v>0</v>
      </c>
      <c r="D39" s="109">
        <v>0</v>
      </c>
      <c r="E39" s="107">
        <v>0</v>
      </c>
      <c r="F39" s="107">
        <v>0</v>
      </c>
      <c r="G39" s="107">
        <v>0</v>
      </c>
      <c r="H39" s="107">
        <v>0</v>
      </c>
      <c r="I39" s="107">
        <v>6.29</v>
      </c>
      <c r="J39" s="107">
        <v>6.29</v>
      </c>
    </row>
    <row r="40" spans="1:10" ht="14.5">
      <c r="A40" s="7"/>
      <c r="B40" s="108">
        <v>45</v>
      </c>
      <c r="C40" s="109">
        <v>0</v>
      </c>
      <c r="D40" s="109">
        <v>0</v>
      </c>
      <c r="E40" s="107">
        <v>0</v>
      </c>
      <c r="F40" s="107">
        <v>0</v>
      </c>
      <c r="G40" s="107">
        <v>0</v>
      </c>
      <c r="H40" s="107">
        <v>0</v>
      </c>
      <c r="I40" s="107">
        <v>6.59</v>
      </c>
      <c r="J40" s="107">
        <v>6.59</v>
      </c>
    </row>
    <row r="41" spans="1:10" ht="14.5">
      <c r="A41" s="7"/>
      <c r="B41" s="108">
        <v>46</v>
      </c>
      <c r="C41" s="109">
        <v>0</v>
      </c>
      <c r="D41" s="109">
        <v>0</v>
      </c>
      <c r="E41" s="107">
        <v>0</v>
      </c>
      <c r="F41" s="107">
        <v>0</v>
      </c>
      <c r="G41" s="107">
        <v>0</v>
      </c>
      <c r="H41" s="107">
        <v>0</v>
      </c>
      <c r="I41" s="107">
        <v>6.89</v>
      </c>
      <c r="J41" s="107">
        <v>6.89</v>
      </c>
    </row>
    <row r="42" spans="1:10" ht="14.5">
      <c r="A42" s="7"/>
      <c r="B42" s="108">
        <v>47</v>
      </c>
      <c r="C42" s="109">
        <v>0</v>
      </c>
      <c r="D42" s="109">
        <v>0</v>
      </c>
      <c r="E42" s="107">
        <v>0</v>
      </c>
      <c r="F42" s="107">
        <v>0</v>
      </c>
      <c r="G42" s="107">
        <v>0</v>
      </c>
      <c r="H42" s="107">
        <v>0</v>
      </c>
      <c r="I42" s="107">
        <v>7.22</v>
      </c>
      <c r="J42" s="107">
        <v>7.22</v>
      </c>
    </row>
    <row r="43" spans="1:10" ht="14.5">
      <c r="A43" s="7"/>
      <c r="B43" s="108">
        <v>48</v>
      </c>
      <c r="C43" s="109">
        <v>0</v>
      </c>
      <c r="D43" s="109">
        <v>0</v>
      </c>
      <c r="E43" s="107">
        <v>0</v>
      </c>
      <c r="F43" s="107">
        <v>0</v>
      </c>
      <c r="G43" s="107">
        <v>0</v>
      </c>
      <c r="H43" s="107">
        <v>0</v>
      </c>
      <c r="I43" s="107">
        <v>7.55</v>
      </c>
      <c r="J43" s="107">
        <v>7.55</v>
      </c>
    </row>
    <row r="44" spans="1:10" ht="14.5">
      <c r="A44" s="7"/>
      <c r="B44" s="108">
        <v>49</v>
      </c>
      <c r="C44" s="109">
        <v>0</v>
      </c>
      <c r="D44" s="109">
        <v>0</v>
      </c>
      <c r="E44" s="107">
        <v>0</v>
      </c>
      <c r="F44" s="107">
        <v>0</v>
      </c>
      <c r="G44" s="107">
        <v>0</v>
      </c>
      <c r="H44" s="107">
        <v>0</v>
      </c>
      <c r="I44" s="107">
        <v>7.91</v>
      </c>
      <c r="J44" s="107">
        <v>7.91</v>
      </c>
    </row>
    <row r="45" spans="1:10" ht="14.5">
      <c r="A45" s="7"/>
      <c r="B45" s="108">
        <v>50</v>
      </c>
      <c r="C45" s="109">
        <v>0</v>
      </c>
      <c r="D45" s="109">
        <v>0</v>
      </c>
      <c r="E45" s="107">
        <v>0</v>
      </c>
      <c r="F45" s="107">
        <v>0</v>
      </c>
      <c r="G45" s="107">
        <v>0</v>
      </c>
      <c r="H45" s="107">
        <v>0</v>
      </c>
      <c r="I45" s="107">
        <v>8.2899999999999991</v>
      </c>
      <c r="J45" s="107">
        <v>8.2899999999999991</v>
      </c>
    </row>
    <row r="46" spans="1:10" ht="14.5">
      <c r="A46" s="7"/>
      <c r="B46" s="108">
        <v>51</v>
      </c>
      <c r="C46" s="109">
        <v>0</v>
      </c>
      <c r="D46" s="109">
        <v>0</v>
      </c>
      <c r="E46" s="107">
        <v>0</v>
      </c>
      <c r="F46" s="107">
        <v>0</v>
      </c>
      <c r="G46" s="107">
        <v>0</v>
      </c>
      <c r="H46" s="107">
        <v>0</v>
      </c>
      <c r="I46" s="107">
        <v>8.68</v>
      </c>
      <c r="J46" s="107">
        <v>8.68</v>
      </c>
    </row>
    <row r="47" spans="1:10" ht="14.5">
      <c r="A47" s="7"/>
      <c r="B47" s="108">
        <v>52</v>
      </c>
      <c r="C47" s="109">
        <v>0</v>
      </c>
      <c r="D47" s="109">
        <v>0</v>
      </c>
      <c r="E47" s="107">
        <v>0</v>
      </c>
      <c r="F47" s="107">
        <v>0</v>
      </c>
      <c r="G47" s="107">
        <v>0</v>
      </c>
      <c r="H47" s="107">
        <v>0</v>
      </c>
      <c r="I47" s="107">
        <v>9.09</v>
      </c>
      <c r="J47" s="107">
        <v>9.09</v>
      </c>
    </row>
    <row r="48" spans="1:10" ht="14.5">
      <c r="A48" s="7"/>
      <c r="B48" s="108">
        <v>53</v>
      </c>
      <c r="C48" s="109">
        <v>0</v>
      </c>
      <c r="D48" s="109">
        <v>0</v>
      </c>
      <c r="E48" s="107">
        <v>0</v>
      </c>
      <c r="F48" s="107">
        <v>0</v>
      </c>
      <c r="G48" s="107">
        <v>0</v>
      </c>
      <c r="H48" s="107">
        <v>0</v>
      </c>
      <c r="I48" s="107">
        <v>9.5299999999999994</v>
      </c>
      <c r="J48" s="107">
        <v>9.5299999999999994</v>
      </c>
    </row>
    <row r="49" spans="1:12" ht="14.5">
      <c r="A49" s="7"/>
      <c r="B49" s="108">
        <v>54</v>
      </c>
      <c r="C49" s="109">
        <v>0</v>
      </c>
      <c r="D49" s="109">
        <v>0</v>
      </c>
      <c r="E49" s="107">
        <v>0</v>
      </c>
      <c r="F49" s="107">
        <v>0</v>
      </c>
      <c r="G49" s="107">
        <v>0</v>
      </c>
      <c r="H49" s="107">
        <v>0</v>
      </c>
      <c r="I49" s="107">
        <v>9.99</v>
      </c>
      <c r="J49" s="107">
        <v>9.99</v>
      </c>
      <c r="L49" s="7">
        <f>360*I49</f>
        <v>3596.4</v>
      </c>
    </row>
    <row r="50" spans="1:12" ht="14.5">
      <c r="A50" s="7"/>
      <c r="B50" s="108">
        <v>55</v>
      </c>
      <c r="C50" s="109">
        <v>0</v>
      </c>
      <c r="D50" s="109">
        <v>0</v>
      </c>
      <c r="E50" s="107">
        <v>0</v>
      </c>
      <c r="F50" s="107">
        <v>0</v>
      </c>
      <c r="G50" s="107">
        <v>0</v>
      </c>
      <c r="H50" s="107">
        <v>0</v>
      </c>
      <c r="I50" s="107">
        <v>10.46</v>
      </c>
      <c r="J50" s="107">
        <v>10.46</v>
      </c>
    </row>
    <row r="51" spans="1:12" ht="14.5">
      <c r="A51" s="7"/>
      <c r="B51" s="108">
        <v>56</v>
      </c>
      <c r="C51" s="109">
        <v>0</v>
      </c>
      <c r="D51" s="109">
        <v>0</v>
      </c>
      <c r="E51" s="107">
        <v>0</v>
      </c>
      <c r="F51" s="107">
        <v>0</v>
      </c>
      <c r="G51" s="107">
        <v>0</v>
      </c>
      <c r="H51" s="107">
        <v>0</v>
      </c>
      <c r="I51" s="107">
        <v>10.95</v>
      </c>
      <c r="J51" s="107">
        <v>10.95</v>
      </c>
    </row>
    <row r="52" spans="1:12" ht="14.5">
      <c r="A52" s="7"/>
      <c r="B52" s="108">
        <v>57</v>
      </c>
      <c r="C52" s="109">
        <v>0</v>
      </c>
      <c r="D52" s="109">
        <v>0</v>
      </c>
      <c r="E52" s="107">
        <v>0</v>
      </c>
      <c r="F52" s="107">
        <v>0</v>
      </c>
      <c r="G52" s="107">
        <v>0</v>
      </c>
      <c r="H52" s="107">
        <v>0</v>
      </c>
      <c r="I52" s="107">
        <v>11.48</v>
      </c>
      <c r="J52" s="107">
        <v>11.48</v>
      </c>
    </row>
    <row r="53" spans="1:12" ht="14.5">
      <c r="A53" s="7"/>
      <c r="B53" s="108">
        <v>58</v>
      </c>
      <c r="C53" s="109">
        <v>0</v>
      </c>
      <c r="D53" s="109">
        <v>0</v>
      </c>
      <c r="E53" s="107">
        <v>0</v>
      </c>
      <c r="F53" s="107">
        <v>0</v>
      </c>
      <c r="G53" s="107">
        <v>0</v>
      </c>
      <c r="H53" s="107">
        <v>0</v>
      </c>
      <c r="I53" s="107">
        <v>12.02</v>
      </c>
      <c r="J53" s="107">
        <v>12.02</v>
      </c>
    </row>
    <row r="54" spans="1:12" ht="14.5">
      <c r="A54" s="7"/>
      <c r="B54" s="108">
        <v>59</v>
      </c>
      <c r="C54" s="109">
        <v>0</v>
      </c>
      <c r="D54" s="109">
        <v>0</v>
      </c>
      <c r="E54" s="107">
        <v>0</v>
      </c>
      <c r="F54" s="107">
        <v>0</v>
      </c>
      <c r="G54" s="107">
        <v>0</v>
      </c>
      <c r="H54" s="107">
        <v>0</v>
      </c>
      <c r="I54" s="107">
        <v>12.59</v>
      </c>
      <c r="J54" s="107">
        <v>12.59</v>
      </c>
    </row>
    <row r="55" spans="1:12" ht="14.5">
      <c r="A55" s="7"/>
      <c r="B55" s="108">
        <v>60</v>
      </c>
      <c r="C55" s="109">
        <v>0</v>
      </c>
      <c r="D55" s="109">
        <v>0</v>
      </c>
      <c r="E55" s="107">
        <v>0</v>
      </c>
      <c r="F55" s="107">
        <v>0</v>
      </c>
      <c r="G55" s="107">
        <v>0</v>
      </c>
      <c r="H55" s="107">
        <v>0</v>
      </c>
      <c r="I55" s="107">
        <v>13.18</v>
      </c>
      <c r="J55" s="107">
        <v>13.18</v>
      </c>
    </row>
    <row r="56" spans="1:12" ht="14.5">
      <c r="A56" s="7"/>
      <c r="B56" s="108">
        <v>61</v>
      </c>
      <c r="C56" s="109">
        <v>0</v>
      </c>
      <c r="D56" s="109">
        <v>0</v>
      </c>
      <c r="E56" s="107">
        <v>0</v>
      </c>
      <c r="F56" s="107">
        <v>0</v>
      </c>
      <c r="G56" s="107">
        <v>0</v>
      </c>
      <c r="H56" s="107">
        <v>0</v>
      </c>
      <c r="I56" s="107">
        <v>13.8</v>
      </c>
      <c r="J56" s="107">
        <v>13.8</v>
      </c>
    </row>
    <row r="57" spans="1:12" ht="14.5">
      <c r="A57" s="7"/>
      <c r="B57" s="108">
        <v>62</v>
      </c>
      <c r="C57" s="109">
        <v>0</v>
      </c>
      <c r="D57" s="109">
        <v>0</v>
      </c>
      <c r="E57" s="107">
        <v>0</v>
      </c>
      <c r="F57" s="107">
        <v>0</v>
      </c>
      <c r="G57" s="107">
        <v>0</v>
      </c>
      <c r="H57" s="107">
        <v>0</v>
      </c>
      <c r="I57" s="107">
        <v>14.44</v>
      </c>
      <c r="J57" s="107">
        <v>14.44</v>
      </c>
    </row>
    <row r="58" spans="1:12" ht="14.5">
      <c r="A58" s="7"/>
      <c r="B58" s="108">
        <v>63</v>
      </c>
      <c r="C58" s="109">
        <v>0</v>
      </c>
      <c r="D58" s="109">
        <v>0</v>
      </c>
      <c r="E58" s="107">
        <v>0</v>
      </c>
      <c r="F58" s="107">
        <v>0</v>
      </c>
      <c r="G58" s="107">
        <v>0</v>
      </c>
      <c r="H58" s="107">
        <v>0</v>
      </c>
      <c r="I58" s="107">
        <v>15.11</v>
      </c>
      <c r="J58" s="107">
        <v>15.11</v>
      </c>
    </row>
    <row r="59" spans="1:12" ht="14.5">
      <c r="A59" s="7"/>
      <c r="B59" s="110">
        <v>64</v>
      </c>
      <c r="C59" s="109">
        <v>0</v>
      </c>
      <c r="D59" s="109">
        <v>0</v>
      </c>
      <c r="E59" s="107">
        <v>0</v>
      </c>
      <c r="F59" s="107">
        <v>0</v>
      </c>
      <c r="G59" s="107">
        <v>0</v>
      </c>
      <c r="H59" s="107">
        <v>0</v>
      </c>
      <c r="I59" s="107">
        <v>10.130000000000001</v>
      </c>
      <c r="J59" s="107">
        <v>10.130000000000001</v>
      </c>
    </row>
    <row r="60" spans="1:12">
      <c r="A60" s="7"/>
      <c r="B60" s="1"/>
      <c r="D60" s="4"/>
      <c r="F60" s="4"/>
      <c r="H60" s="4"/>
      <c r="J60" s="4"/>
    </row>
    <row r="61" spans="1:12" ht="13">
      <c r="A61" s="7"/>
      <c r="B61" s="8"/>
    </row>
    <row r="62" spans="1:12" ht="13">
      <c r="A62" s="7"/>
      <c r="B62" s="7"/>
      <c r="C62" s="13"/>
      <c r="D62" s="12"/>
      <c r="E62" s="13"/>
      <c r="F62" s="12"/>
      <c r="G62" s="13"/>
      <c r="H62" s="12"/>
      <c r="I62" s="13"/>
      <c r="J62" s="12"/>
    </row>
    <row r="63" spans="1:12" ht="13">
      <c r="A63" s="7"/>
      <c r="B63" s="7"/>
      <c r="C63" s="13"/>
      <c r="D63" s="12"/>
      <c r="E63" s="13"/>
      <c r="F63" s="12"/>
      <c r="G63" s="13"/>
      <c r="H63" s="12"/>
      <c r="I63" s="13"/>
      <c r="J63" s="12"/>
    </row>
    <row r="64" spans="1:12" ht="13">
      <c r="B64" s="7"/>
      <c r="C64" s="13"/>
      <c r="D64" s="12"/>
      <c r="E64" s="13"/>
      <c r="F64" s="12"/>
      <c r="G64" s="13"/>
      <c r="H64" s="12"/>
      <c r="I64" s="13"/>
      <c r="J64" s="12"/>
    </row>
    <row r="65" spans="2:10" ht="13">
      <c r="B65" s="7"/>
      <c r="C65" s="13"/>
      <c r="D65" s="12"/>
      <c r="E65" s="13"/>
      <c r="F65" s="12"/>
      <c r="G65" s="13"/>
      <c r="H65" s="12"/>
      <c r="I65" s="13"/>
      <c r="J65" s="12"/>
    </row>
    <row r="66" spans="2:10">
      <c r="B66" s="7"/>
    </row>
  </sheetData>
  <mergeCells count="13">
    <mergeCell ref="B9:B10"/>
    <mergeCell ref="C9:C10"/>
    <mergeCell ref="D9:D10"/>
    <mergeCell ref="E9:E10"/>
    <mergeCell ref="F9:F10"/>
    <mergeCell ref="G9:G10"/>
    <mergeCell ref="H9:H10"/>
    <mergeCell ref="I9:I10"/>
    <mergeCell ref="J9:J10"/>
    <mergeCell ref="C8:D8"/>
    <mergeCell ref="E8:F8"/>
    <mergeCell ref="G8:H8"/>
    <mergeCell ref="I8:J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7E39-66EE-4E74-ADBE-3756E39F867E}">
  <dimension ref="B3:I22"/>
  <sheetViews>
    <sheetView zoomScale="81" workbookViewId="0">
      <selection activeCell="F22" sqref="F22"/>
    </sheetView>
  </sheetViews>
  <sheetFormatPr defaultRowHeight="14.5"/>
  <cols>
    <col min="2" max="2" width="14.81640625" bestFit="1" customWidth="1"/>
    <col min="4" max="4" width="12.1796875" customWidth="1"/>
    <col min="5" max="5" width="12.453125" customWidth="1"/>
    <col min="6" max="6" width="12.81640625" customWidth="1"/>
    <col min="8" max="8" width="52.26953125" customWidth="1"/>
  </cols>
  <sheetData>
    <row r="3" spans="2:9">
      <c r="D3" s="135" t="s">
        <v>47</v>
      </c>
      <c r="E3" s="135" t="s">
        <v>48</v>
      </c>
      <c r="F3" s="135" t="s">
        <v>41</v>
      </c>
      <c r="H3" s="135" t="s">
        <v>99</v>
      </c>
      <c r="I3" s="135" t="s">
        <v>100</v>
      </c>
    </row>
    <row r="4" spans="2:9">
      <c r="B4" t="s">
        <v>70</v>
      </c>
      <c r="D4" s="136" t="s">
        <v>66</v>
      </c>
      <c r="E4" s="136">
        <v>3000000</v>
      </c>
      <c r="F4" s="136">
        <f>IF(Variables!F19="2 years", 600000, 360000)</f>
        <v>600000</v>
      </c>
      <c r="H4" t="s">
        <v>101</v>
      </c>
      <c r="I4" t="s">
        <v>102</v>
      </c>
    </row>
    <row r="5" spans="2:9">
      <c r="B5" t="s">
        <v>71</v>
      </c>
      <c r="D5" s="136">
        <v>5000000</v>
      </c>
      <c r="E5" s="136">
        <v>3000000</v>
      </c>
      <c r="F5" s="136">
        <v>360000</v>
      </c>
      <c r="H5" t="s">
        <v>103</v>
      </c>
      <c r="I5" t="s">
        <v>104</v>
      </c>
    </row>
    <row r="6" spans="2:9">
      <c r="B6" t="s">
        <v>62</v>
      </c>
      <c r="D6" s="184">
        <v>10000000</v>
      </c>
      <c r="E6" s="183">
        <v>3000000</v>
      </c>
      <c r="F6" s="184">
        <v>600000</v>
      </c>
      <c r="H6" t="s">
        <v>113</v>
      </c>
    </row>
    <row r="7" spans="2:9">
      <c r="B7" t="s">
        <v>63</v>
      </c>
      <c r="D7" s="160">
        <v>10000000</v>
      </c>
      <c r="E7" s="160">
        <v>3000000</v>
      </c>
      <c r="F7" s="160">
        <v>360000</v>
      </c>
      <c r="H7" t="s">
        <v>105</v>
      </c>
      <c r="I7" t="s">
        <v>106</v>
      </c>
    </row>
    <row r="8" spans="2:9">
      <c r="B8" t="s">
        <v>64</v>
      </c>
      <c r="D8" s="136" t="s">
        <v>66</v>
      </c>
      <c r="E8" s="136">
        <v>5000000</v>
      </c>
      <c r="F8" s="136">
        <v>360000</v>
      </c>
      <c r="H8" t="s">
        <v>108</v>
      </c>
      <c r="I8" t="s">
        <v>107</v>
      </c>
    </row>
    <row r="9" spans="2:9">
      <c r="B9" t="s">
        <v>65</v>
      </c>
      <c r="D9" s="136" t="s">
        <v>67</v>
      </c>
      <c r="E9" s="136" t="s">
        <v>67</v>
      </c>
      <c r="F9" s="136" t="s">
        <v>67</v>
      </c>
      <c r="H9" s="183" t="s">
        <v>158</v>
      </c>
    </row>
    <row r="12" spans="2:9">
      <c r="B12" s="161" t="s">
        <v>114</v>
      </c>
      <c r="C12" s="161"/>
      <c r="D12" s="161"/>
      <c r="E12" s="162" t="s">
        <v>115</v>
      </c>
      <c r="F12" s="161"/>
    </row>
    <row r="13" spans="2:9">
      <c r="B13" s="163" t="s">
        <v>72</v>
      </c>
      <c r="C13" s="163"/>
      <c r="D13" s="163"/>
      <c r="E13" s="164" t="s">
        <v>141</v>
      </c>
      <c r="F13" s="163"/>
    </row>
    <row r="14" spans="2:9">
      <c r="B14" s="163" t="s">
        <v>73</v>
      </c>
      <c r="C14" s="163"/>
      <c r="D14" s="163"/>
      <c r="E14" s="164" t="s">
        <v>141</v>
      </c>
      <c r="F14" s="163"/>
    </row>
    <row r="15" spans="2:9">
      <c r="B15" s="163" t="s">
        <v>74</v>
      </c>
      <c r="C15" s="163"/>
      <c r="D15" s="163"/>
      <c r="E15" s="164" t="s">
        <v>141</v>
      </c>
      <c r="F15" s="163"/>
    </row>
    <row r="16" spans="2:9">
      <c r="B16" s="163" t="s">
        <v>75</v>
      </c>
      <c r="C16" s="163"/>
      <c r="D16" s="163"/>
      <c r="E16" s="164" t="s">
        <v>141</v>
      </c>
      <c r="F16" s="163"/>
    </row>
    <row r="17" spans="2:6">
      <c r="B17" s="163" t="s">
        <v>116</v>
      </c>
      <c r="C17" s="163"/>
      <c r="D17" s="163"/>
      <c r="E17" s="164" t="s">
        <v>141</v>
      </c>
      <c r="F17" s="163"/>
    </row>
    <row r="18" spans="2:6">
      <c r="B18" s="163" t="s">
        <v>117</v>
      </c>
      <c r="C18" s="163"/>
      <c r="D18" s="163"/>
      <c r="E18" s="164" t="s">
        <v>141</v>
      </c>
      <c r="F18" s="163"/>
    </row>
    <row r="19" spans="2:6">
      <c r="B19" s="163" t="s">
        <v>118</v>
      </c>
      <c r="C19" s="163"/>
      <c r="D19" s="163"/>
      <c r="E19" s="164" t="s">
        <v>141</v>
      </c>
      <c r="F19" s="163"/>
    </row>
    <row r="20" spans="2:6">
      <c r="B20" s="163" t="s">
        <v>119</v>
      </c>
      <c r="C20" s="163"/>
      <c r="D20" s="163"/>
      <c r="E20" s="164" t="s">
        <v>141</v>
      </c>
      <c r="F20" s="163"/>
    </row>
    <row r="21" spans="2:6">
      <c r="B21" s="163"/>
      <c r="C21" s="163"/>
      <c r="D21" s="163"/>
      <c r="E21" s="163"/>
      <c r="F21" s="163"/>
    </row>
    <row r="22" spans="2:6">
      <c r="B22" s="161" t="s">
        <v>120</v>
      </c>
      <c r="C22" s="165"/>
      <c r="D22" s="166" t="s">
        <v>163</v>
      </c>
      <c r="E22" s="165"/>
      <c r="F22" s="195">
        <v>45698</v>
      </c>
    </row>
  </sheetData>
  <dataValidations count="1">
    <dataValidation type="list" allowBlank="1" showInputMessage="1" showErrorMessage="1" sqref="E13:E20" xr:uid="{BF88A245-24CC-45DD-927D-1BD35D5DDFFA}">
      <formula1>"Yes, N/A, Yet to be verified"</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C8E6C5ADE47543A158584BAC1FB61E" ma:contentTypeVersion="11" ma:contentTypeDescription="Create a new document." ma:contentTypeScope="" ma:versionID="9d314923776d552deab6dcb79b46b9fe">
  <xsd:schema xmlns:xsd="http://www.w3.org/2001/XMLSchema" xmlns:xs="http://www.w3.org/2001/XMLSchema" xmlns:p="http://schemas.microsoft.com/office/2006/metadata/properties" xmlns:ns2="7b74a1fe-4f13-4ba0-b525-9ee95c4b7dc4" xmlns:ns3="995aa24b-c082-466e-8d87-9364bc5c065d" targetNamespace="http://schemas.microsoft.com/office/2006/metadata/properties" ma:root="true" ma:fieldsID="7e27dd77f97c641aca243172516fcdef" ns2:_="" ns3:_="">
    <xsd:import namespace="7b74a1fe-4f13-4ba0-b525-9ee95c4b7dc4"/>
    <xsd:import namespace="995aa24b-c082-466e-8d87-9364bc5c0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a1fe-4f13-4ba0-b525-9ee95c4b7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aa24b-c082-466e-8d87-9364bc5c0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D0B89-ECB8-4B6F-AFCC-FDB5677599F5}">
  <ds:schemaRefs>
    <ds:schemaRef ds:uri="http://schemas.microsoft.com/sharepoint/v3/contenttype/forms"/>
  </ds:schemaRefs>
</ds:datastoreItem>
</file>

<file path=customXml/itemProps2.xml><?xml version="1.0" encoding="utf-8"?>
<ds:datastoreItem xmlns:ds="http://schemas.openxmlformats.org/officeDocument/2006/customXml" ds:itemID="{6833A1C9-FEC4-49CF-8304-E7A5E2D9F9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545B17-8EF9-4470-B02A-08E6861F3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a1fe-4f13-4ba0-b525-9ee95c4b7dc4"/>
    <ds:schemaRef ds:uri="995aa24b-c082-466e-8d87-9364bc5c0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db844-6082-448e-82d8-26e01007d467}" enabled="1" method="Standard" siteId="{5f8d0b25-e16a-4465-aa47-f44bb9beba2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Calculator</vt:lpstr>
      <vt:lpstr>Casuals</vt:lpstr>
      <vt:lpstr>Additional Cover</vt:lpstr>
      <vt:lpstr>Variables</vt:lpstr>
      <vt:lpstr>D&amp;TPD-Rates</vt:lpstr>
      <vt:lpstr>IP-rates</vt:lpstr>
      <vt:lpstr>Checklist</vt:lpstr>
      <vt:lpstr>Casuals!Casual</vt:lpstr>
      <vt:lpstr>Casual</vt:lpstr>
      <vt:lpstr>Casuals!Employmenttype</vt:lpstr>
      <vt:lpstr>Employmenttype</vt:lpstr>
      <vt:lpstr>Casuals!Permanent</vt:lpstr>
      <vt:lpstr>Permanent</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David Flannery</cp:lastModifiedBy>
  <cp:revision/>
  <dcterms:created xsi:type="dcterms:W3CDTF">2016-03-07T03:08:29Z</dcterms:created>
  <dcterms:modified xsi:type="dcterms:W3CDTF">2025-02-21T03:59:25Z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0x0101006BC8E6C5ADE47543A158584BAC1FB61E</vt:lpwstr>
  </property>
  <property fmtid="{D5CDD505-2E9C-101B-9397-08002B2CF9AE}" pid="3" name="MSIP_Label_152db844-6082-448e-82d8-26e01007d467_Enabled">
    <vt:lpwstr>true</vt:lpwstr>
  </property>
  <property fmtid="{D5CDD505-2E9C-101B-9397-08002B2CF9AE}" pid="4" name="MSIP_Label_152db844-6082-448e-82d8-26e01007d467_SetDate">
    <vt:lpwstr>2023-11-05T20:29:17Z</vt:lpwstr>
  </property>
  <property fmtid="{D5CDD505-2E9C-101B-9397-08002B2CF9AE}" pid="5" name="MSIP_Label_152db844-6082-448e-82d8-26e01007d467_Method">
    <vt:lpwstr>Standard</vt:lpwstr>
  </property>
  <property fmtid="{D5CDD505-2E9C-101B-9397-08002B2CF9AE}" pid="6" name="MSIP_Label_152db844-6082-448e-82d8-26e01007d467_Name">
    <vt:lpwstr>Internal</vt:lpwstr>
  </property>
  <property fmtid="{D5CDD505-2E9C-101B-9397-08002B2CF9AE}" pid="7" name="MSIP_Label_152db844-6082-448e-82d8-26e01007d467_SiteId">
    <vt:lpwstr>5f8d0b25-e16a-4465-aa47-f44bb9beba20</vt:lpwstr>
  </property>
  <property fmtid="{D5CDD505-2E9C-101B-9397-08002B2CF9AE}" pid="8" name="MSIP_Label_152db844-6082-448e-82d8-26e01007d467_ActionId">
    <vt:lpwstr>3163b431-361a-4719-ab4f-da56fe0bfd80</vt:lpwstr>
  </property>
  <property fmtid="{D5CDD505-2E9C-101B-9397-08002B2CF9AE}" pid="9" name="MSIP_Label_152db844-6082-448e-82d8-26e01007d467_ContentBits">
    <vt:lpwstr>0</vt:lpwstr>
  </property>
</Properties>
</file>