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Insurance\corporate changes\PLAN DATA\2023.03.31 - IAG NRMA\IAG\Internal Notification\"/>
    </mc:Choice>
  </mc:AlternateContent>
  <xr:revisionPtr revIDLastSave="0" documentId="13_ncr:1_{F1C447D5-2A5B-4937-B338-677E8031EE7E}" xr6:coauthVersionLast="47" xr6:coauthVersionMax="47" xr10:uidLastSave="{00000000-0000-0000-0000-000000000000}"/>
  <workbookProtection workbookAlgorithmName="SHA-512" workbookHashValue="MxWsDJUZeXZUD/oE3ka6i185jJrg81+t4+jJg18UaUsXc79mtFlD6t2ttTfOFhC5NAzQC7n9aF9QXeCejvSVAg==" workbookSaltValue="LgBNE4UL/MMwwFmUxhoHrw==" workbookSpinCount="100000" lockStructure="1"/>
  <bookViews>
    <workbookView xWindow="-110" yWindow="-110" windowWidth="19420" windowHeight="10420" tabRatio="898" xr2:uid="{00000000-000D-0000-FFFF-FFFF00000000}"/>
  </bookViews>
  <sheets>
    <sheet name="Calculator" sheetId="4" r:id="rId1"/>
    <sheet name="D&amp;TPD-Rates" sheetId="7" state="hidden" r:id="rId2"/>
    <sheet name="IP-rates" sheetId="6" state="hidden" r:id="rId3"/>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4" l="1"/>
  <c r="C15" i="4"/>
  <c r="C19" i="4"/>
  <c r="D15" i="4"/>
  <c r="D13" i="4"/>
  <c r="F16" i="4"/>
  <c r="F15" i="4"/>
  <c r="F10" i="4"/>
  <c r="F12" i="4"/>
  <c r="F13" i="4"/>
  <c r="E13" i="4" s="1"/>
  <c r="F14" i="4"/>
  <c r="S10" i="4" l="1"/>
  <c r="AC6" i="4" l="1"/>
  <c r="D9" i="4" l="1"/>
  <c r="I9" i="4" l="1"/>
  <c r="I11" i="4"/>
  <c r="M13" i="4" s="1"/>
  <c r="S14" i="4"/>
  <c r="I10" i="4"/>
  <c r="M12" i="4" s="1"/>
  <c r="L9" i="4" l="1"/>
  <c r="M16" i="4"/>
  <c r="S15" i="4"/>
  <c r="U16" i="4" l="1"/>
  <c r="U15" i="4"/>
  <c r="AC7" i="4"/>
  <c r="I8" i="4" l="1"/>
  <c r="M8" i="4" s="1"/>
  <c r="I7" i="4"/>
  <c r="M7" i="4" s="1"/>
  <c r="S12" i="4"/>
  <c r="L8" i="4" l="1"/>
  <c r="M18" i="4"/>
  <c r="S11" i="4"/>
  <c r="M17" i="4"/>
  <c r="L7" i="4"/>
  <c r="S13" i="4"/>
  <c r="M14" i="4"/>
  <c r="I14" i="4"/>
  <c r="I13" i="4"/>
  <c r="L12" i="4"/>
  <c r="M19" i="4" l="1"/>
  <c r="I17" i="4" s="1"/>
  <c r="U13" i="4"/>
  <c r="U11" i="4" s="1"/>
  <c r="H12" i="4" s="1"/>
  <c r="M10" i="4"/>
  <c r="L10" i="4" s="1"/>
  <c r="L16" i="4"/>
  <c r="L14" i="4"/>
  <c r="L13" i="4"/>
  <c r="L18" i="4" l="1"/>
  <c r="L19" i="4" l="1"/>
  <c r="I16" i="4" s="1"/>
  <c r="L17" i="4"/>
</calcChain>
</file>

<file path=xl/sharedStrings.xml><?xml version="1.0" encoding="utf-8"?>
<sst xmlns="http://schemas.openxmlformats.org/spreadsheetml/2006/main" count="82" uniqueCount="74">
  <si>
    <t>LOGO</t>
  </si>
  <si>
    <t>Your details</t>
  </si>
  <si>
    <t>Premium &amp; Cover Summary</t>
  </si>
  <si>
    <t>Detailed Premium Breakdown</t>
  </si>
  <si>
    <t>YFM cease</t>
  </si>
  <si>
    <t>Please complete the appropriate blank highlighted fields</t>
  </si>
  <si>
    <t>Weekly</t>
  </si>
  <si>
    <t>Annual</t>
  </si>
  <si>
    <t>Greater than AAL Notes</t>
  </si>
  <si>
    <t>Date of Calculation (dd/mm/yyyy)</t>
  </si>
  <si>
    <t>Standard Death Cover</t>
  </si>
  <si>
    <t>Standard Death Premium</t>
  </si>
  <si>
    <t xml:space="preserve">Gender </t>
  </si>
  <si>
    <t>DOB (dd/mm/yyyy)</t>
  </si>
  <si>
    <t>Standard TPD Cover</t>
  </si>
  <si>
    <t>Standard TPD Premium</t>
  </si>
  <si>
    <t>IP limit</t>
  </si>
  <si>
    <t>Age</t>
  </si>
  <si>
    <t>TPD limit</t>
  </si>
  <si>
    <t>Male</t>
  </si>
  <si>
    <t>Additional Death Cover</t>
  </si>
  <si>
    <t>Total Standard Premium</t>
  </si>
  <si>
    <t>AAL</t>
  </si>
  <si>
    <t>Female</t>
  </si>
  <si>
    <t>Salary</t>
  </si>
  <si>
    <t>Additional TPD Cover</t>
  </si>
  <si>
    <t>DEATH Extra</t>
  </si>
  <si>
    <t>Additional Death Premium</t>
  </si>
  <si>
    <t>TPD Max</t>
  </si>
  <si>
    <t>IP % of Salary</t>
  </si>
  <si>
    <t>Total Death Cover</t>
  </si>
  <si>
    <t>Additional TPD Premium</t>
  </si>
  <si>
    <t>TPD Extra</t>
  </si>
  <si>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</si>
  <si>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</si>
  <si>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</si>
  <si>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</si>
  <si>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</si>
  <si>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</si>
  <si>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</si>
  <si>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</si>
  <si>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</si>
  <si>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</si>
  <si>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</si>
  <si>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</si>
  <si>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</si>
  <si>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</si>
  <si>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</si>
  <si>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</si>
  <si>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</si>
  <si>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</si>
  <si>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</si>
  <si>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</si>
  <si>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</si>
  <si>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75% of Salary, 2 year benefit</t>
  </si>
  <si>
    <t>85% of Salary, 5 year benefit</t>
  </si>
  <si>
    <r>
      <t xml:space="preserve">Income Protection Cover p.a. </t>
    </r>
    <r>
      <rPr>
        <b/>
        <vertAlign val="superscript"/>
        <sz val="14"/>
        <color rgb="FF1C355E"/>
        <rFont val="Arial"/>
        <family val="2"/>
      </rPr>
      <t>1</t>
    </r>
  </si>
  <si>
    <t>Income Protection Premium</t>
  </si>
  <si>
    <t xml:space="preserve">IAG Superannuation Plan </t>
  </si>
  <si>
    <t>Date at Age 65</t>
  </si>
  <si>
    <t>Years to Age 65</t>
  </si>
  <si>
    <r>
      <t>Income Protection  (default 85% of Salary)</t>
    </r>
    <r>
      <rPr>
        <b/>
        <vertAlign val="superscript"/>
        <sz val="11"/>
        <color rgb="FF1C355E"/>
        <rFont val="Arial"/>
        <family val="2"/>
      </rPr>
      <t xml:space="preserve"> </t>
    </r>
    <r>
      <rPr>
        <b/>
        <vertAlign val="superscript"/>
        <sz val="12"/>
        <color rgb="FF1C355E"/>
        <rFont val="Arial"/>
        <family val="2"/>
      </rPr>
      <t>1</t>
    </r>
  </si>
  <si>
    <t>84 days</t>
  </si>
  <si>
    <t>Waiting Period (default 84 days)</t>
  </si>
  <si>
    <t>28 days</t>
  </si>
  <si>
    <t>IAG - Permanent employees, Casuals and Contractors</t>
  </si>
  <si>
    <r>
      <t xml:space="preserve">Please read this quote in conjunction with your Product Disclosure Statement (PDS), available from </t>
    </r>
    <r>
      <rPr>
        <b/>
        <sz val="9"/>
        <color theme="1"/>
        <rFont val="Arial"/>
        <family val="2"/>
      </rPr>
      <t>https://portal.australianretirementtrust.com.au/iag</t>
    </r>
  </si>
  <si>
    <t>Unisex</t>
  </si>
  <si>
    <t>Death &amp; TPD - % of Salary option (default 15%)</t>
  </si>
  <si>
    <t xml:space="preserve">Employment Classification </t>
  </si>
  <si>
    <t xml:space="preserve"> 1.  Standard Income Protection cover quoted provides you with a replacement income of up to 85% of your Salary (75% is paid as income to you and 10% is paid as a superannuation contribution), after a Waiting Period of 84 days, for a Benefit Period of up to 2 years if you are unable to work due to injury or illness.
2.  Applications for Additional Death &amp; TPD cover are subject to acceptance by the insurer.
3.  Note that rounding variations may occur in the calculations.</t>
  </si>
  <si>
    <r>
      <t xml:space="preserve">Insurance Calculator for Permanent employees, Casual and Contractors (minimum 3 month contract)
</t>
    </r>
    <r>
      <rPr>
        <b/>
        <sz val="10"/>
        <color rgb="FF1C355E"/>
        <rFont val="Arial"/>
        <family val="2"/>
      </rPr>
      <t>(not including Defined Benefit members)</t>
    </r>
  </si>
  <si>
    <r>
      <t xml:space="preserve">
If you are an eligible Permanent employee (refer to your Super Savings - Corporate Insurance guide), you will automatically receive the amount of Standard Death, Standard Total &amp; Permanent Disability (TPD), and Standard Income Protection (IP) cover as shown above, subject to the Automatic Acceptance Limits of $2,000,000 for Death and TPD, and $240,000 for IP, as set by the insurer. If you are an eligible Casual employee (refer to your Super Savings - Corporate Insurance guide), you will automatically receive the fixed amount of $50,000 of Standard Death only cover as shown above.
Should you wish to apply for cover amounts above the Automatic Acceptance Limits a health questionnaire may be required. Acceptance is subject to approval by the plan insurer. 
</t>
    </r>
    <r>
      <rPr>
        <sz val="9"/>
        <rFont val="Arial"/>
        <family val="2"/>
      </rPr>
      <t xml:space="preserve">Standard Income Protection cover pays a monthly income of up to 85% of your Pre-Disability Salary (75% is paid as income to you and 10% is paid as a superannuation contribution), less any offsets, for a Benefit Period of up to 2 years, after a 84 day </t>
    </r>
    <r>
      <rPr>
        <sz val="9"/>
        <color theme="1"/>
        <rFont val="Arial"/>
        <family val="2"/>
      </rPr>
      <t xml:space="preserve">waiting period. The Automatic Acceptance Limit for Standard Income Protection is $240,000 p.a.
Income Protection cover that pays a monthly income of up to 85% of your Pre-Disability Salary (75% is paid as income to you and 10% is paid as a superannuation contribution), less any offsets, for a Benefit Period of up to 2 years, after a 28 day waiting period is only applicable to members who currently hold this option, it is not available to new members. 
Applications for Additional Income Protection cover, above the Standard cover amounts above, are subject to acceptance by the insurer. The calculations above are limited to the Automatic Acceptance Limits that apply to Standard Income Protection. 
</t>
    </r>
  </si>
  <si>
    <r>
      <rPr>
        <b/>
        <i/>
        <sz val="10"/>
        <color rgb="FFF24E49"/>
        <rFont val="Arial"/>
        <family val="2"/>
      </rPr>
      <t>Please complete if you require Additional Death &amp; TPD cover</t>
    </r>
    <r>
      <rPr>
        <b/>
        <i/>
        <vertAlign val="superscript"/>
        <sz val="12"/>
        <color rgb="FFF24E49"/>
        <rFont val="Arial"/>
        <family val="2"/>
      </rPr>
      <t>2</t>
    </r>
    <r>
      <rPr>
        <i/>
        <sz val="10"/>
        <color rgb="FFF24E49"/>
        <rFont val="Arial"/>
        <family val="2"/>
      </rPr>
      <t xml:space="preserve">
(NOTE: This amount is in addition to your Standard cover)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</si>
</sst>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0000"/>
  </numFmts>
  <fonts count="146">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8"/>
      <color rgb="FF0051FF"/>
      <name val="Arial"/>
      <family val="2"/>
    </font>
    <font>
      <b/>
      <sz val="11"/>
      <color rgb="FF1C355E"/>
      <name val="Arial"/>
      <family val="2"/>
    </font>
    <font>
      <b/>
      <vertAlign val="superscript"/>
      <sz val="11"/>
      <color rgb="FF1C355E"/>
      <name val="Arial"/>
      <family val="2"/>
    </font>
    <font>
      <b/>
      <vertAlign val="superscript"/>
      <sz val="12"/>
      <color rgb="FF1C355E"/>
      <name val="Arial"/>
      <family val="2"/>
    </font>
    <font>
      <b/>
      <sz val="12"/>
      <color rgb="FF1C355E"/>
      <name val="Arial"/>
      <family val="2"/>
    </font>
    <font>
      <sz val="9"/>
      <color rgb="FFFF0000"/>
      <name val="Arial"/>
      <family val="2"/>
    </font>
    <font>
      <sz val="9"/>
      <name val="Arial"/>
      <family val="2"/>
    </font>
    <font>
      <b/>
      <u/>
      <sz val="10"/>
      <color rgb="FF0051FF"/>
      <name val="Arial"/>
      <family val="2"/>
    </font>
    <font>
      <b/>
      <sz val="9"/>
      <color theme="1"/>
      <name val="Arial"/>
      <family val="2"/>
    </font>
    <font>
      <i/>
      <sz val="9"/>
      <color rgb="FFFF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F2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70">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18" fillId="61" borderId="0" xfId="13043" applyFont="1" applyFill="1" applyAlignment="1">
      <alignment horizontal="left" vertical="center" wrapText="1"/>
    </xf>
    <xf numFmtId="0" fontId="118"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19" fillId="61" borderId="0" xfId="0" applyFont="1" applyFill="1" applyAlignment="1">
      <alignment vertical="center"/>
    </xf>
    <xf numFmtId="0" fontId="120" fillId="61" borderId="0" xfId="0" applyFont="1" applyFill="1"/>
    <xf numFmtId="0" fontId="119" fillId="64" borderId="0" xfId="0" applyFont="1" applyFill="1" applyBorder="1" applyAlignment="1">
      <alignment vertical="center"/>
    </xf>
    <xf numFmtId="0" fontId="125" fillId="64" borderId="0" xfId="0" applyFont="1" applyFill="1" applyBorder="1"/>
    <xf numFmtId="0" fontId="126" fillId="64" borderId="0" xfId="0" applyFont="1" applyFill="1" applyBorder="1"/>
    <xf numFmtId="0" fontId="127" fillId="64" borderId="0" xfId="0" applyFont="1" applyFill="1" applyBorder="1"/>
    <xf numFmtId="0" fontId="127" fillId="64" borderId="0" xfId="0" applyFont="1" applyFill="1" applyBorder="1" applyAlignment="1">
      <alignment vertical="center"/>
    </xf>
    <xf numFmtId="0" fontId="128" fillId="64" borderId="0" xfId="0" applyFont="1" applyFill="1" applyBorder="1" applyAlignment="1">
      <alignment horizontal="center"/>
    </xf>
    <xf numFmtId="0" fontId="129" fillId="64" borderId="0" xfId="32987" applyFont="1" applyFill="1" applyBorder="1" applyAlignment="1">
      <alignment vertical="center"/>
    </xf>
    <xf numFmtId="14" fontId="129" fillId="64" borderId="0" xfId="32987" applyNumberFormat="1" applyFont="1" applyFill="1" applyBorder="1"/>
    <xf numFmtId="3" fontId="130" fillId="64" borderId="0" xfId="32987" applyNumberFormat="1" applyFont="1" applyFill="1" applyBorder="1"/>
    <xf numFmtId="179" fontId="130" fillId="64" borderId="0" xfId="32987" applyNumberFormat="1" applyFont="1" applyFill="1" applyBorder="1"/>
    <xf numFmtId="0" fontId="129" fillId="64" borderId="0" xfId="0" applyFont="1" applyFill="1" applyBorder="1" applyAlignment="1">
      <alignment vertical="center"/>
    </xf>
    <xf numFmtId="0" fontId="129" fillId="64" borderId="0" xfId="0" applyFont="1" applyFill="1" applyBorder="1" applyAlignment="1">
      <alignment vertical="top"/>
    </xf>
    <xf numFmtId="0" fontId="127" fillId="63" borderId="0" xfId="0" applyFont="1" applyFill="1"/>
    <xf numFmtId="0" fontId="129" fillId="63" borderId="0" xfId="0" applyFont="1" applyFill="1" applyAlignment="1">
      <alignment horizontal="center" vertical="center"/>
    </xf>
    <xf numFmtId="0" fontId="132" fillId="63" borderId="0" xfId="0" applyFont="1" applyFill="1" applyAlignment="1">
      <alignment vertical="center"/>
    </xf>
    <xf numFmtId="0" fontId="125" fillId="63" borderId="0" xfId="0" applyFont="1" applyFill="1"/>
    <xf numFmtId="0" fontId="129" fillId="63" borderId="0" xfId="0" applyFont="1" applyFill="1" applyAlignment="1">
      <alignment vertical="top"/>
    </xf>
    <xf numFmtId="0" fontId="134" fillId="61" borderId="0" xfId="0" applyFont="1" applyFill="1" applyAlignment="1">
      <alignment vertical="center"/>
    </xf>
    <xf numFmtId="0" fontId="129" fillId="63" borderId="0" xfId="32987" applyFont="1" applyFill="1" applyBorder="1" applyAlignment="1">
      <alignment vertical="center"/>
    </xf>
    <xf numFmtId="179" fontId="129" fillId="63" borderId="0" xfId="32987" quotePrefix="1" applyNumberFormat="1" applyFont="1" applyFill="1" applyBorder="1" applyAlignment="1">
      <alignment horizontal="center" vertical="center"/>
    </xf>
    <xf numFmtId="0" fontId="132" fillId="63" borderId="0" xfId="0" applyFont="1" applyFill="1" applyBorder="1" applyAlignment="1">
      <alignment vertical="center"/>
    </xf>
    <xf numFmtId="178" fontId="129" fillId="63" borderId="0" xfId="0" applyNumberFormat="1" applyFont="1" applyFill="1" applyBorder="1" applyAlignment="1">
      <alignment horizontal="center" vertical="center"/>
    </xf>
    <xf numFmtId="0" fontId="129" fillId="63" borderId="0" xfId="0" applyFont="1" applyFill="1" applyBorder="1" applyAlignment="1">
      <alignment vertical="center"/>
    </xf>
    <xf numFmtId="0" fontId="127" fillId="63" borderId="0" xfId="0" applyFont="1" applyFill="1" applyBorder="1"/>
    <xf numFmtId="0" fontId="125" fillId="63" borderId="0" xfId="0" applyFont="1" applyFill="1" applyBorder="1"/>
    <xf numFmtId="0" fontId="127" fillId="63" borderId="0" xfId="32987" applyFont="1" applyFill="1" applyBorder="1"/>
    <xf numFmtId="178" fontId="129" fillId="66" borderId="0" xfId="32987" applyNumberFormat="1" applyFont="1" applyFill="1" applyBorder="1" applyAlignment="1">
      <alignment horizontal="center" vertical="center"/>
    </xf>
    <xf numFmtId="179" fontId="129" fillId="66" borderId="0" xfId="32987" applyNumberFormat="1" applyFont="1" applyFill="1" applyBorder="1" applyAlignment="1">
      <alignment horizontal="center" vertical="center"/>
    </xf>
    <xf numFmtId="0" fontId="129" fillId="63" borderId="26" xfId="32987" applyFont="1" applyFill="1" applyBorder="1" applyAlignment="1">
      <alignment vertical="center"/>
    </xf>
    <xf numFmtId="179" fontId="129" fillId="66" borderId="26" xfId="32987" applyNumberFormat="1" applyFont="1" applyFill="1" applyBorder="1" applyAlignment="1">
      <alignment horizontal="center" vertical="center"/>
    </xf>
    <xf numFmtId="0" fontId="129" fillId="63" borderId="26" xfId="0" applyFont="1" applyFill="1" applyBorder="1" applyAlignment="1">
      <alignment vertical="center"/>
    </xf>
    <xf numFmtId="179" fontId="129" fillId="63" borderId="26" xfId="32987" quotePrefix="1" applyNumberFormat="1" applyFont="1" applyFill="1" applyBorder="1" applyAlignment="1">
      <alignment horizontal="center" vertical="center"/>
    </xf>
    <xf numFmtId="178" fontId="129" fillId="63" borderId="26" xfId="0" applyNumberFormat="1" applyFont="1" applyFill="1" applyBorder="1" applyAlignment="1">
      <alignment horizontal="center" vertical="center"/>
    </xf>
    <xf numFmtId="0" fontId="129" fillId="63" borderId="27" xfId="32987" applyFont="1" applyFill="1" applyBorder="1" applyAlignment="1">
      <alignment vertical="center"/>
    </xf>
    <xf numFmtId="179" fontId="129" fillId="63" borderId="27" xfId="32987" quotePrefix="1" applyNumberFormat="1" applyFont="1" applyFill="1" applyBorder="1" applyAlignment="1">
      <alignment horizontal="center" vertical="center"/>
    </xf>
    <xf numFmtId="0" fontId="129" fillId="63" borderId="28" xfId="32987" applyFont="1" applyFill="1" applyBorder="1" applyAlignment="1">
      <alignment vertical="center"/>
    </xf>
    <xf numFmtId="179" fontId="129" fillId="63" borderId="28" xfId="32987" applyNumberFormat="1" applyFont="1" applyFill="1" applyBorder="1" applyAlignment="1">
      <alignment horizontal="center" vertical="center"/>
    </xf>
    <xf numFmtId="178" fontId="129" fillId="63" borderId="27" xfId="0" applyNumberFormat="1" applyFont="1" applyFill="1" applyBorder="1" applyAlignment="1">
      <alignment horizontal="center" vertical="center"/>
    </xf>
    <xf numFmtId="0" fontId="129" fillId="63" borderId="27" xfId="0" applyFont="1" applyFill="1" applyBorder="1" applyAlignment="1">
      <alignment vertical="center"/>
    </xf>
    <xf numFmtId="0" fontId="129" fillId="63" borderId="29" xfId="0" applyFont="1" applyFill="1" applyBorder="1" applyAlignment="1">
      <alignment vertical="center"/>
    </xf>
    <xf numFmtId="178" fontId="129" fillId="63" borderId="29" xfId="0" applyNumberFormat="1" applyFont="1" applyFill="1" applyBorder="1" applyAlignment="1">
      <alignment horizontal="center" vertical="center"/>
    </xf>
    <xf numFmtId="179" fontId="129" fillId="63" borderId="29" xfId="32987" applyNumberFormat="1" applyFont="1" applyFill="1" applyBorder="1" applyAlignment="1">
      <alignment horizontal="center" vertical="center"/>
    </xf>
    <xf numFmtId="179" fontId="129" fillId="66" borderId="27" xfId="32987" applyNumberFormat="1" applyFont="1" applyFill="1" applyBorder="1" applyAlignment="1">
      <alignment horizontal="center" vertical="center"/>
    </xf>
    <xf numFmtId="9" fontId="102" fillId="66" borderId="0" xfId="0" applyNumberFormat="1" applyFont="1" applyFill="1"/>
    <xf numFmtId="179" fontId="113" fillId="66" borderId="25" xfId="32987" quotePrefix="1" applyNumberFormat="1" applyFont="1" applyFill="1" applyBorder="1" applyAlignment="1">
      <alignment horizontal="center" vertical="center"/>
    </xf>
    <xf numFmtId="0" fontId="102" fillId="66" borderId="0" xfId="0" applyFont="1" applyFill="1"/>
    <xf numFmtId="9" fontId="102" fillId="66" borderId="0" xfId="33003" applyFont="1" applyFill="1" applyAlignment="1" applyProtection="1">
      <alignment horizontal="center" vertical="center"/>
    </xf>
    <xf numFmtId="179" fontId="113" fillId="60" borderId="25" xfId="32987" quotePrefix="1" applyNumberFormat="1" applyFont="1" applyFill="1" applyBorder="1" applyAlignment="1">
      <alignment horizontal="center" vertical="center"/>
    </xf>
    <xf numFmtId="0" fontId="105" fillId="66" borderId="1" xfId="0" applyFont="1" applyFill="1" applyBorder="1" applyAlignment="1">
      <alignment horizontal="center" vertical="center"/>
    </xf>
    <xf numFmtId="0" fontId="6" fillId="67" borderId="28" xfId="0" applyFont="1" applyFill="1" applyBorder="1" applyAlignment="1">
      <alignment horizontal="center"/>
    </xf>
    <xf numFmtId="2" fontId="0" fillId="63" borderId="28" xfId="0" applyNumberFormat="1" applyFill="1" applyBorder="1" applyAlignment="1">
      <alignment horizontal="center" vertical="center"/>
    </xf>
    <xf numFmtId="0" fontId="6" fillId="67" borderId="27" xfId="0" applyFont="1" applyFill="1" applyBorder="1" applyAlignment="1">
      <alignment horizontal="center"/>
    </xf>
    <xf numFmtId="2" fontId="0" fillId="63" borderId="27" xfId="0" applyNumberFormat="1" applyFill="1" applyBorder="1" applyAlignment="1">
      <alignment horizontal="center" vertical="center"/>
    </xf>
    <xf numFmtId="0" fontId="6" fillId="67" borderId="30" xfId="0" applyFont="1" applyFill="1" applyBorder="1" applyAlignment="1">
      <alignment horizontal="center"/>
    </xf>
    <xf numFmtId="14" fontId="129" fillId="63" borderId="31" xfId="32987" applyNumberFormat="1" applyFont="1" applyFill="1" applyBorder="1" applyAlignment="1" applyProtection="1">
      <alignment vertical="center"/>
      <protection locked="0"/>
    </xf>
    <xf numFmtId="14" fontId="129" fillId="65" borderId="31" xfId="32987" applyNumberFormat="1" applyFont="1" applyFill="1" applyBorder="1"/>
    <xf numFmtId="3" fontId="129" fillId="63" borderId="31" xfId="32987" applyNumberFormat="1" applyFont="1" applyFill="1" applyBorder="1" applyAlignment="1">
      <alignment vertical="center"/>
    </xf>
    <xf numFmtId="3" fontId="130" fillId="64" borderId="31" xfId="32987" applyNumberFormat="1" applyFont="1" applyFill="1" applyBorder="1"/>
    <xf numFmtId="0" fontId="129" fillId="63" borderId="31" xfId="32987" applyFont="1" applyFill="1" applyBorder="1" applyAlignment="1" applyProtection="1">
      <alignment horizontal="right" vertical="center"/>
      <protection locked="0"/>
    </xf>
    <xf numFmtId="3" fontId="129" fillId="63" borderId="31" xfId="32987" applyNumberFormat="1" applyFont="1" applyFill="1" applyBorder="1" applyAlignment="1" applyProtection="1">
      <alignment horizontal="right" vertical="center"/>
      <protection locked="0"/>
    </xf>
    <xf numFmtId="9" fontId="129" fillId="63" borderId="31" xfId="33003" applyFont="1" applyFill="1" applyBorder="1" applyAlignment="1" applyProtection="1">
      <alignment vertical="center"/>
      <protection locked="0"/>
    </xf>
    <xf numFmtId="179" fontId="129" fillId="63" borderId="31" xfId="32987" applyNumberFormat="1" applyFont="1" applyFill="1" applyBorder="1" applyAlignment="1" applyProtection="1">
      <alignment vertical="center"/>
      <protection locked="0"/>
    </xf>
    <xf numFmtId="179" fontId="131" fillId="65" borderId="31" xfId="32987" applyNumberFormat="1" applyFont="1" applyFill="1" applyBorder="1" applyAlignment="1">
      <alignment vertical="center"/>
    </xf>
    <xf numFmtId="0" fontId="136" fillId="63" borderId="0" xfId="0" applyFont="1" applyFill="1"/>
    <xf numFmtId="0" fontId="137" fillId="64" borderId="0" xfId="0" applyFont="1" applyFill="1" applyAlignment="1">
      <alignment vertical="center"/>
    </xf>
    <xf numFmtId="9" fontId="137" fillId="63" borderId="31" xfId="33003" applyFont="1" applyFill="1" applyBorder="1" applyAlignment="1" applyProtection="1">
      <alignment horizontal="right" vertical="center"/>
      <protection locked="0"/>
    </xf>
    <xf numFmtId="3" fontId="140" fillId="65" borderId="31" xfId="33003" applyNumberFormat="1" applyFont="1" applyFill="1" applyBorder="1" applyAlignment="1" applyProtection="1">
      <alignment horizontal="right" vertical="center"/>
    </xf>
    <xf numFmtId="0" fontId="28" fillId="60" borderId="0" xfId="0" applyFont="1" applyFill="1"/>
    <xf numFmtId="181" fontId="0" fillId="63" borderId="28" xfId="0" applyNumberFormat="1" applyFill="1" applyBorder="1" applyAlignment="1">
      <alignment horizontal="center" vertical="center"/>
    </xf>
    <xf numFmtId="181" fontId="0" fillId="63" borderId="27" xfId="0" applyNumberFormat="1" applyFill="1" applyBorder="1" applyAlignment="1">
      <alignment horizontal="center" vertical="center"/>
    </xf>
    <xf numFmtId="181" fontId="0" fillId="63" borderId="30" xfId="0" applyNumberFormat="1" applyFill="1" applyBorder="1" applyAlignment="1">
      <alignment horizontal="center" vertical="center"/>
    </xf>
    <xf numFmtId="0" fontId="117" fillId="61" borderId="0" xfId="0" quotePrefix="1" applyFont="1" applyFill="1" applyAlignment="1">
      <alignment vertical="top" wrapText="1"/>
    </xf>
    <xf numFmtId="0" fontId="141" fillId="64" borderId="0" xfId="0" applyFont="1" applyFill="1" applyBorder="1" applyAlignment="1">
      <alignment vertical="center"/>
    </xf>
    <xf numFmtId="178" fontId="129" fillId="63" borderId="0" xfId="32987" quotePrefix="1" applyNumberFormat="1" applyFont="1" applyFill="1" applyBorder="1" applyAlignment="1">
      <alignment horizontal="center" vertical="center"/>
    </xf>
    <xf numFmtId="0" fontId="143" fillId="61" borderId="0" xfId="0" applyFont="1" applyFill="1" applyAlignment="1">
      <alignment vertical="center"/>
    </xf>
    <xf numFmtId="0" fontId="145" fillId="64" borderId="0" xfId="0" applyFont="1" applyFill="1" applyBorder="1" applyAlignment="1">
      <alignment vertical="center" wrapText="1"/>
    </xf>
    <xf numFmtId="4" fontId="135" fillId="62" borderId="33" xfId="0" applyNumberFormat="1" applyFont="1" applyFill="1" applyBorder="1" applyAlignment="1">
      <alignment wrapText="1"/>
    </xf>
    <xf numFmtId="0" fontId="145" fillId="64" borderId="0" xfId="0" applyFont="1" applyFill="1" applyBorder="1" applyAlignment="1">
      <alignment vertical="center"/>
    </xf>
    <xf numFmtId="178" fontId="129" fillId="63" borderId="26" xfId="32987" quotePrefix="1" applyNumberFormat="1" applyFont="1" applyFill="1" applyBorder="1" applyAlignment="1">
      <alignment horizontal="center" vertical="center"/>
    </xf>
    <xf numFmtId="179" fontId="129" fillId="63" borderId="0" xfId="32987" applyNumberFormat="1" applyFont="1" applyFill="1" applyBorder="1" applyAlignment="1">
      <alignment horizontal="center" vertical="center"/>
    </xf>
    <xf numFmtId="179" fontId="129" fillId="63" borderId="27" xfId="32987" applyNumberFormat="1" applyFont="1" applyFill="1" applyBorder="1" applyAlignment="1">
      <alignment horizontal="center" vertical="center"/>
    </xf>
    <xf numFmtId="179" fontId="125" fillId="63" borderId="0" xfId="0" applyNumberFormat="1" applyFont="1" applyFill="1" applyBorder="1"/>
    <xf numFmtId="0" fontId="118" fillId="61" borderId="0" xfId="13043" applyFont="1" applyFill="1" applyAlignment="1">
      <alignment vertical="center" wrapText="1"/>
    </xf>
    <xf numFmtId="0" fontId="102" fillId="61" borderId="0" xfId="0" applyFont="1" applyFill="1" applyAlignment="1">
      <alignment vertical="center" wrapText="1"/>
    </xf>
    <xf numFmtId="0" fontId="118"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17" fillId="61" borderId="0" xfId="13043" applyFont="1" applyFill="1" applyAlignment="1">
      <alignment horizontal="left" vertical="center" wrapText="1"/>
    </xf>
    <xf numFmtId="0" fontId="129" fillId="63" borderId="0" xfId="0" applyFont="1" applyFill="1" applyAlignment="1">
      <alignment horizontal="left" vertical="top" wrapText="1"/>
    </xf>
    <xf numFmtId="0" fontId="123" fillId="64" borderId="0" xfId="0" applyFont="1" applyFill="1" applyBorder="1" applyAlignment="1">
      <alignment horizontal="left" vertical="top" wrapText="1"/>
    </xf>
    <xf numFmtId="9" fontId="115" fillId="61" borderId="0" xfId="0" quotePrefix="1" applyNumberFormat="1" applyFont="1" applyFill="1" applyAlignment="1">
      <alignment horizontal="right" vertical="center" textRotation="180"/>
    </xf>
    <xf numFmtId="0" fontId="121" fillId="64" borderId="0" xfId="0" applyFont="1" applyFill="1" applyBorder="1" applyAlignment="1">
      <alignment horizontal="left" vertical="top"/>
    </xf>
    <xf numFmtId="0" fontId="122" fillId="64" borderId="0" xfId="0" applyFont="1" applyFill="1" applyBorder="1" applyAlignment="1">
      <alignment horizontal="left" vertical="top"/>
    </xf>
    <xf numFmtId="0" fontId="90" fillId="61" borderId="0" xfId="0" applyFont="1" applyFill="1" applyAlignment="1">
      <alignment horizontal="left" vertical="top" wrapText="1"/>
    </xf>
    <xf numFmtId="0" fontId="117" fillId="61" borderId="0" xfId="0" applyFont="1" applyFill="1" applyAlignment="1">
      <alignment horizontal="left" vertical="top" wrapText="1"/>
    </xf>
    <xf numFmtId="0" fontId="127" fillId="63" borderId="0" xfId="0" quotePrefix="1" applyFont="1" applyFill="1" applyBorder="1" applyAlignment="1">
      <alignment horizontal="left" vertical="center" wrapText="1"/>
    </xf>
    <xf numFmtId="0" fontId="118" fillId="61" borderId="0" xfId="0" applyFont="1" applyFill="1" applyAlignment="1">
      <alignment horizontal="left" vertical="top" wrapText="1"/>
    </xf>
    <xf numFmtId="0" fontId="142" fillId="61" borderId="0" xfId="0" applyFont="1" applyFill="1" applyAlignment="1">
      <alignment horizontal="left" vertical="top" wrapText="1"/>
    </xf>
    <xf numFmtId="0" fontId="135" fillId="62" borderId="32" xfId="0" applyFont="1" applyFill="1" applyBorder="1" applyAlignment="1">
      <alignment horizontal="center" vertical="center" wrapText="1"/>
    </xf>
    <xf numFmtId="0" fontId="135" fillId="62" borderId="35" xfId="0" applyFont="1" applyFill="1" applyBorder="1" applyAlignment="1">
      <alignment horizontal="center" vertical="center" wrapText="1"/>
    </xf>
    <xf numFmtId="4" fontId="135" fillId="62" borderId="33" xfId="0" applyNumberFormat="1" applyFont="1" applyFill="1" applyBorder="1" applyAlignment="1">
      <alignment horizontal="center" wrapText="1"/>
    </xf>
    <xf numFmtId="2" fontId="135" fillId="62" borderId="33" xfId="0" applyNumberFormat="1" applyFont="1" applyFill="1" applyBorder="1" applyAlignment="1">
      <alignment horizontal="center" vertical="center"/>
    </xf>
    <xf numFmtId="2" fontId="135" fillId="62" borderId="36" xfId="0" applyNumberFormat="1" applyFont="1" applyFill="1" applyBorder="1" applyAlignment="1">
      <alignment horizontal="center" vertical="center"/>
    </xf>
    <xf numFmtId="2" fontId="135" fillId="62" borderId="34" xfId="0" applyNumberFormat="1" applyFont="1" applyFill="1" applyBorder="1" applyAlignment="1">
      <alignment horizontal="center" vertical="center"/>
    </xf>
    <xf numFmtId="2" fontId="135" fillId="62" borderId="37" xfId="0" applyNumberFormat="1" applyFont="1" applyFill="1" applyBorder="1" applyAlignment="1">
      <alignment horizontal="center" vertical="center"/>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525432</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1"/>
  <sheetViews>
    <sheetView showGridLines="0" tabSelected="1" zoomScale="63" zoomScaleNormal="55" workbookViewId="0">
      <selection activeCell="D7" sqref="D7"/>
    </sheetView>
  </sheetViews>
  <sheetFormatPr defaultColWidth="0" defaultRowHeight="16.5" zeroHeight="1"/>
  <cols>
    <col min="1" max="1" width="6.54296875" style="13" customWidth="1"/>
    <col min="2" max="2" width="4" style="13" customWidth="1"/>
    <col min="3" max="3" width="56" style="14" customWidth="1"/>
    <col min="4" max="4" width="31.1796875" style="14" customWidth="1"/>
    <col min="5" max="5" width="1.54296875" style="14" customWidth="1"/>
    <col min="6" max="6" width="4.1796875" style="14" customWidth="1"/>
    <col min="7" max="7" width="3.1796875" style="14" customWidth="1"/>
    <col min="8" max="8" width="49.453125" style="14" customWidth="1"/>
    <col min="9" max="9" width="18.453125" style="14" customWidth="1"/>
    <col min="10" max="10" width="4" style="14" customWidth="1"/>
    <col min="11" max="11" width="41.81640625" style="14" customWidth="1"/>
    <col min="12" max="13" width="15.453125" style="13" customWidth="1"/>
    <col min="14" max="14" width="4.453125" style="13" customWidth="1"/>
    <col min="15" max="17" width="4.453125" style="13" hidden="1" customWidth="1"/>
    <col min="18" max="18" width="25.54296875" style="13" hidden="1" customWidth="1"/>
    <col min="19" max="19" width="16.1796875" style="13" hidden="1" customWidth="1"/>
    <col min="20" max="20" width="4.453125" style="13" hidden="1" customWidth="1"/>
    <col min="21" max="21" width="42.1796875" style="13" hidden="1" customWidth="1"/>
    <col min="22" max="22" width="16.54296875" style="15" hidden="1" customWidth="1"/>
    <col min="23" max="24" width="4.453125" style="13" hidden="1" customWidth="1"/>
    <col min="25" max="25" width="12.1796875" style="13" hidden="1" customWidth="1"/>
    <col min="26" max="26" width="6.453125" style="13" hidden="1" customWidth="1"/>
    <col min="27" max="27" width="10.81640625" style="13" hidden="1" customWidth="1"/>
    <col min="28" max="28" width="14.81640625" style="13" hidden="1" customWidth="1"/>
    <col min="29" max="29" width="11.81640625" style="13" hidden="1" customWidth="1"/>
    <col min="30" max="30" width="4.453125" style="13" hidden="1" customWidth="1"/>
    <col min="31" max="31" width="14.81640625" style="13" hidden="1" customWidth="1"/>
    <col min="32" max="32" width="10.1796875" style="13" hidden="1" customWidth="1"/>
    <col min="33" max="63" width="4.453125" style="13" hidden="1" customWidth="1"/>
    <col min="64" max="416" width="0" style="13" hidden="1" customWidth="1"/>
    <col min="417" max="16384" width="4.453125" style="16" hidden="1"/>
  </cols>
  <sheetData>
    <row r="1" spans="1:416" s="17" customFormat="1" ht="37.5" customHeight="1">
      <c r="B1" s="18"/>
      <c r="C1" s="126" t="s">
        <v>58</v>
      </c>
      <c r="D1" s="19"/>
      <c r="E1" s="19"/>
      <c r="F1" s="19"/>
      <c r="G1" s="19"/>
      <c r="H1" s="19"/>
      <c r="I1" s="19"/>
      <c r="J1" s="19"/>
      <c r="K1" s="19"/>
      <c r="V1" s="20"/>
    </row>
    <row r="2" spans="1:416" s="17" customFormat="1" ht="37.5" customHeight="1">
      <c r="C2" s="153" t="s">
        <v>71</v>
      </c>
      <c r="D2" s="153"/>
      <c r="E2" s="153"/>
      <c r="F2" s="153"/>
      <c r="G2" s="153"/>
      <c r="H2" s="153"/>
      <c r="I2" s="19"/>
      <c r="J2" s="19"/>
      <c r="K2" s="21" t="s">
        <v>0</v>
      </c>
      <c r="V2" s="20"/>
    </row>
    <row r="3" spans="1:416" s="17" customFormat="1" ht="14">
      <c r="C3" s="22"/>
      <c r="D3" s="19"/>
      <c r="E3" s="19"/>
      <c r="F3" s="19"/>
      <c r="G3" s="19"/>
      <c r="H3" s="19"/>
      <c r="I3" s="19"/>
      <c r="J3" s="19"/>
      <c r="K3" s="19"/>
      <c r="V3" s="20"/>
    </row>
    <row r="4" spans="1:416" s="24" customFormat="1" ht="12" customHeight="1">
      <c r="A4" s="17"/>
      <c r="B4" s="64"/>
      <c r="C4" s="65"/>
      <c r="D4" s="66"/>
      <c r="E4" s="66"/>
      <c r="F4" s="66"/>
      <c r="G4" s="19"/>
      <c r="H4" s="23"/>
      <c r="I4" s="19"/>
      <c r="J4" s="19"/>
      <c r="K4" s="23"/>
      <c r="L4" s="17"/>
      <c r="M4" s="17"/>
      <c r="N4" s="17"/>
      <c r="O4" s="17"/>
      <c r="P4" s="17"/>
      <c r="Q4" s="17"/>
      <c r="R4" s="17"/>
      <c r="S4" s="17"/>
      <c r="T4" s="17"/>
      <c r="U4" s="17"/>
      <c r="V4" s="20"/>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row>
    <row r="5" spans="1:416" s="24" customFormat="1" ht="30" customHeight="1">
      <c r="A5" s="17"/>
      <c r="B5" s="64"/>
      <c r="C5" s="63" t="s">
        <v>1</v>
      </c>
      <c r="D5" s="67"/>
      <c r="E5" s="66"/>
      <c r="F5" s="66"/>
      <c r="G5" s="62"/>
      <c r="H5" s="61" t="s">
        <v>2</v>
      </c>
      <c r="I5" s="62"/>
      <c r="J5" s="62"/>
      <c r="K5" s="61" t="s">
        <v>3</v>
      </c>
      <c r="L5" s="17"/>
      <c r="M5" s="17"/>
      <c r="N5" s="17"/>
      <c r="O5" s="17"/>
      <c r="P5" s="17"/>
      <c r="Q5" s="17"/>
      <c r="R5" s="17"/>
      <c r="S5" s="17"/>
      <c r="T5" s="17"/>
      <c r="U5" s="17"/>
      <c r="V5" s="20"/>
      <c r="W5" s="17"/>
      <c r="X5" s="17"/>
      <c r="Y5" s="17"/>
      <c r="Z5" s="17"/>
      <c r="AA5" s="17"/>
      <c r="AB5" s="25" t="s">
        <v>4</v>
      </c>
      <c r="AC5" s="111">
        <v>65</v>
      </c>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row>
    <row r="6" spans="1:416" s="24" customFormat="1" ht="30" customHeight="1">
      <c r="A6" s="17"/>
      <c r="B6" s="64"/>
      <c r="C6" s="156" t="s">
        <v>5</v>
      </c>
      <c r="D6" s="157"/>
      <c r="E6" s="68"/>
      <c r="F6" s="68"/>
      <c r="G6" s="75"/>
      <c r="H6" s="75"/>
      <c r="I6" s="75"/>
      <c r="J6" s="75"/>
      <c r="K6" s="75"/>
      <c r="L6" s="76" t="s">
        <v>6</v>
      </c>
      <c r="M6" s="76" t="s">
        <v>7</v>
      </c>
      <c r="N6" s="17"/>
      <c r="O6" s="17"/>
      <c r="P6" s="17"/>
      <c r="Q6" s="17"/>
      <c r="R6" s="27" t="s">
        <v>8</v>
      </c>
      <c r="S6" s="17"/>
      <c r="T6" s="17"/>
      <c r="U6" s="17"/>
      <c r="V6" s="27" t="s">
        <v>8</v>
      </c>
      <c r="W6" s="17"/>
      <c r="X6" s="17"/>
      <c r="Y6" s="17"/>
      <c r="Z6" s="17"/>
      <c r="AA6" s="17"/>
      <c r="AB6" s="28" t="s">
        <v>59</v>
      </c>
      <c r="AC6" s="29">
        <f>D8+365.25*AC5</f>
        <v>23741.25</v>
      </c>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row>
    <row r="7" spans="1:416" s="24" customFormat="1" ht="30" customHeight="1">
      <c r="A7" s="17"/>
      <c r="B7" s="64"/>
      <c r="C7" s="69" t="s">
        <v>9</v>
      </c>
      <c r="D7" s="117"/>
      <c r="E7" s="118"/>
      <c r="F7" s="70"/>
      <c r="G7" s="75"/>
      <c r="H7" s="81" t="s">
        <v>10</v>
      </c>
      <c r="I7" s="82">
        <f>IF($D$9&gt;64,0,IF(D10="Casual", 50000, MIN($D$12*$D$11*$AC$7,S10)))</f>
        <v>0</v>
      </c>
      <c r="J7" s="83"/>
      <c r="K7" s="81" t="s">
        <v>11</v>
      </c>
      <c r="L7" s="84">
        <f>M7/52</f>
        <v>0</v>
      </c>
      <c r="M7" s="142">
        <f>IF($D$9=0,0,(VLOOKUP($D$9,'D&amp;TPD-Rates'!$B$11:$D$65,2)*I7/10000))</f>
        <v>0</v>
      </c>
      <c r="N7" s="31"/>
      <c r="O7" s="31"/>
      <c r="P7" s="31"/>
      <c r="Q7" s="31"/>
      <c r="R7" s="17"/>
      <c r="S7" s="32"/>
      <c r="T7" s="31"/>
      <c r="U7" s="17"/>
      <c r="V7" s="106">
        <v>0.05</v>
      </c>
      <c r="W7" s="17"/>
      <c r="X7" s="17"/>
      <c r="Y7" s="33" t="s">
        <v>12</v>
      </c>
      <c r="Z7" s="17"/>
      <c r="AA7" s="17"/>
      <c r="AB7" s="28" t="s">
        <v>60</v>
      </c>
      <c r="AC7" s="34">
        <f>DATEDIF(D7,AC6,"M")/12</f>
        <v>64.916666666666671</v>
      </c>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row>
    <row r="8" spans="1:416" s="24" customFormat="1" ht="30" customHeight="1">
      <c r="A8" s="17"/>
      <c r="B8" s="64"/>
      <c r="C8" s="69" t="s">
        <v>13</v>
      </c>
      <c r="D8" s="117"/>
      <c r="E8" s="118"/>
      <c r="F8" s="70"/>
      <c r="G8" s="75"/>
      <c r="H8" s="96" t="s">
        <v>14</v>
      </c>
      <c r="I8" s="97">
        <f>IF($D$9&gt;64,0,IF(D10="Casual", 0, MIN($D$12*$D$11*$AC$7,S10)))</f>
        <v>0</v>
      </c>
      <c r="J8" s="83"/>
      <c r="K8" s="96" t="s">
        <v>15</v>
      </c>
      <c r="L8" s="100">
        <f>M8/52</f>
        <v>0</v>
      </c>
      <c r="M8" s="143">
        <f>IF($D$9=0,0,(VLOOKUP($D$9,'D&amp;TPD-Rates'!$B$11:$D$65,3)*I8/10000))</f>
        <v>0</v>
      </c>
      <c r="N8" s="31"/>
      <c r="O8" s="31"/>
      <c r="P8" s="31"/>
      <c r="Q8" s="31"/>
      <c r="R8" s="35" t="s">
        <v>16</v>
      </c>
      <c r="S8" s="107">
        <v>600000</v>
      </c>
      <c r="T8" s="31"/>
      <c r="U8" s="17"/>
      <c r="V8" s="106">
        <v>0.1</v>
      </c>
      <c r="W8" s="17"/>
      <c r="X8" s="17"/>
      <c r="Y8" s="17"/>
      <c r="Z8" s="36"/>
      <c r="AA8" s="17"/>
      <c r="AB8" s="28"/>
      <c r="AC8" s="3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row>
    <row r="9" spans="1:416" s="24" customFormat="1" ht="30" customHeight="1" thickBot="1">
      <c r="A9" s="17"/>
      <c r="B9" s="64"/>
      <c r="C9" s="69" t="s">
        <v>17</v>
      </c>
      <c r="D9" s="119">
        <f>ROUNDDOWN(SUM(D7-D8)/365.24,0)</f>
        <v>0</v>
      </c>
      <c r="E9" s="120"/>
      <c r="F9" s="71"/>
      <c r="G9" s="75"/>
      <c r="H9" s="98" t="s">
        <v>56</v>
      </c>
      <c r="I9" s="99">
        <f>IF(D9&lt;65, IF(D10="Casual", 0, MIN(AA13*D11,S21)),0)</f>
        <v>0</v>
      </c>
      <c r="J9" s="83"/>
      <c r="K9" s="81" t="s">
        <v>57</v>
      </c>
      <c r="L9" s="136">
        <f>M9/52</f>
        <v>0</v>
      </c>
      <c r="M9" s="82">
        <f>IF(I9=0,0,IF(D14="84 days",VLOOKUP($D$9,'IP-rates'!$B$10:$D$59,2)*I9/1000, VLOOKUP($D$9,'IP-rates'!$B$10:$D$59,3)*I9/1000))</f>
        <v>0</v>
      </c>
      <c r="N9" s="38"/>
      <c r="O9" s="38"/>
      <c r="P9" s="38"/>
      <c r="Q9" s="38"/>
      <c r="R9" s="35" t="s">
        <v>18</v>
      </c>
      <c r="S9" s="107">
        <v>5000000</v>
      </c>
      <c r="T9" s="38"/>
      <c r="U9" s="17"/>
      <c r="V9" s="106">
        <v>0.15</v>
      </c>
      <c r="W9" s="17"/>
      <c r="X9" s="17"/>
      <c r="Y9" s="17" t="s">
        <v>19</v>
      </c>
      <c r="Z9" s="17"/>
      <c r="AA9" s="17"/>
      <c r="AB9" s="39"/>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row>
    <row r="10" spans="1:416" s="24" customFormat="1" ht="30" customHeight="1" thickBot="1">
      <c r="A10" s="17"/>
      <c r="B10" s="64"/>
      <c r="C10" s="69" t="s">
        <v>69</v>
      </c>
      <c r="D10" s="121"/>
      <c r="E10" s="118"/>
      <c r="F10" s="135" t="str">
        <f>IF(G9="85% of Salary, 5 year benefit","Applications for Optional Income Protection cover are subject to acceptance by the insurer."," ")</f>
        <v xml:space="preserve"> </v>
      </c>
      <c r="G10" s="75"/>
      <c r="H10" s="85" t="s">
        <v>20</v>
      </c>
      <c r="I10" s="82">
        <f>IF(D9&gt;69,0,D17)</f>
        <v>0</v>
      </c>
      <c r="J10" s="83"/>
      <c r="K10" s="91" t="s">
        <v>21</v>
      </c>
      <c r="L10" s="141">
        <f>M10/52</f>
        <v>0</v>
      </c>
      <c r="M10" s="94">
        <f>M9+M8+M7</f>
        <v>0</v>
      </c>
      <c r="N10" s="155"/>
      <c r="O10" s="40"/>
      <c r="P10" s="40"/>
      <c r="Q10" s="40"/>
      <c r="R10" s="35" t="s">
        <v>22</v>
      </c>
      <c r="S10" s="41">
        <f>S19</f>
        <v>2000000</v>
      </c>
      <c r="T10" s="40"/>
      <c r="U10" s="17"/>
      <c r="V10" s="106">
        <v>0.2</v>
      </c>
      <c r="W10" s="17"/>
      <c r="X10" s="17"/>
      <c r="Y10" s="17" t="s">
        <v>23</v>
      </c>
      <c r="Z10" s="17"/>
      <c r="AA10" s="17"/>
      <c r="AB10" s="39"/>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row>
    <row r="11" spans="1:416" s="24" customFormat="1" ht="30" customHeight="1" thickBot="1">
      <c r="A11" s="17"/>
      <c r="B11" s="64"/>
      <c r="C11" s="69" t="s">
        <v>24</v>
      </c>
      <c r="D11" s="122"/>
      <c r="E11" s="118"/>
      <c r="F11" s="72"/>
      <c r="G11" s="75"/>
      <c r="H11" s="93" t="s">
        <v>25</v>
      </c>
      <c r="I11" s="94">
        <f>IF(D9&gt;64,0, IF(D10="Casual", 0, D18))</f>
        <v>0</v>
      </c>
      <c r="J11" s="83"/>
      <c r="K11" s="86"/>
      <c r="L11" s="87"/>
      <c r="M11" s="144"/>
      <c r="N11" s="155"/>
      <c r="O11" s="40"/>
      <c r="P11" s="40"/>
      <c r="Q11" s="40"/>
      <c r="R11" s="35" t="s">
        <v>26</v>
      </c>
      <c r="S11" s="110">
        <f>ROUND(IF($D$9&gt;66,0,($D$12*$D$11*$AC$7))-I7,0)</f>
        <v>0</v>
      </c>
      <c r="T11" s="40"/>
      <c r="U11" s="42" t="str">
        <f>IF(S11&gt;0,CONCATENATE(" you are eligible to apply for additional Death cover of $",S11,U13,".")," ")</f>
        <v xml:space="preserve"> </v>
      </c>
      <c r="V11" s="106"/>
      <c r="W11" s="17"/>
      <c r="X11" s="17"/>
      <c r="Y11" s="17"/>
      <c r="Z11" s="17"/>
      <c r="AA11" s="17"/>
      <c r="AB11" s="39"/>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row>
    <row r="12" spans="1:416" s="24" customFormat="1" ht="40.5" customHeight="1" thickBot="1">
      <c r="A12" s="17"/>
      <c r="B12" s="64"/>
      <c r="C12" s="69" t="s">
        <v>68</v>
      </c>
      <c r="D12" s="123">
        <v>0.15</v>
      </c>
      <c r="E12" s="118"/>
      <c r="F12" s="135" t="str">
        <f>IF(G11="85% of Salary, 5 year benefit","Applications for Optional Income Protection cover are subject to acceptance by the insurer."," ")</f>
        <v xml:space="preserve"> </v>
      </c>
      <c r="G12" s="79"/>
      <c r="H12" s="160" t="str">
        <f>IF(OR(S11&gt;0,S15&gt;0),CONCATENATE("Due to your Salary level,", U11,U15,U16,".")," ")</f>
        <v xml:space="preserve"> </v>
      </c>
      <c r="I12" s="160"/>
      <c r="J12" s="86"/>
      <c r="K12" s="85" t="s">
        <v>27</v>
      </c>
      <c r="L12" s="84">
        <f t="shared" ref="L12:L14" si="0">M12/52</f>
        <v>0</v>
      </c>
      <c r="M12" s="142">
        <f>IF($D$9=0,0,(VLOOKUP($D$9,'D&amp;TPD-Rates'!$B$11:$D$65,2))*I10/10000)</f>
        <v>0</v>
      </c>
      <c r="N12" s="43"/>
      <c r="O12" s="43"/>
      <c r="P12" s="43"/>
      <c r="Q12" s="43"/>
      <c r="R12" s="35" t="s">
        <v>28</v>
      </c>
      <c r="S12" s="41">
        <f>ROUND(MIN(IF($D$9&gt;66,0,($D$12*$D$11*$AC$7)),S9),0)</f>
        <v>0</v>
      </c>
      <c r="T12" s="43"/>
      <c r="U12" s="44"/>
      <c r="V12" s="106"/>
      <c r="W12" s="17"/>
      <c r="X12" s="17"/>
      <c r="Y12" s="17"/>
      <c r="Z12" s="17"/>
      <c r="AA12" s="26" t="s">
        <v>29</v>
      </c>
      <c r="AB12" s="39"/>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row>
    <row r="13" spans="1:416" s="24" customFormat="1" ht="30" customHeight="1" thickBot="1">
      <c r="A13" s="17"/>
      <c r="B13" s="64"/>
      <c r="C13" s="127" t="s">
        <v>61</v>
      </c>
      <c r="D13" s="140" t="str">
        <f>IF(D10="Casual","Not available for Casual employees"," ")</f>
        <v xml:space="preserve"> </v>
      </c>
      <c r="E13" s="135" t="str">
        <f>IF(F13="85% of Salary, 5 year benefit","Applications for Optional Income Protection cover are subject to acceptance by the insurer."," ")</f>
        <v xml:space="preserve"> </v>
      </c>
      <c r="F13" s="135" t="str">
        <f>IF(G12="85% of Salary, 5 year benefit","Applications for Optional Income Protection cover are subject to acceptance by the insurer."," ")</f>
        <v xml:space="preserve"> </v>
      </c>
      <c r="G13" s="75"/>
      <c r="H13" s="81" t="s">
        <v>30</v>
      </c>
      <c r="I13" s="90">
        <f>I7+I10</f>
        <v>0</v>
      </c>
      <c r="J13" s="86"/>
      <c r="K13" s="101" t="s">
        <v>31</v>
      </c>
      <c r="L13" s="100">
        <f t="shared" si="0"/>
        <v>0</v>
      </c>
      <c r="M13" s="143">
        <f>IF($D$9=0,0,(VLOOKUP($D$9,'D&amp;TPD-Rates'!$B$11:$D$65,3)*I11/10000))</f>
        <v>0</v>
      </c>
      <c r="N13" s="17"/>
      <c r="O13" s="17"/>
      <c r="P13" s="17"/>
      <c r="Q13" s="17"/>
      <c r="R13" s="35" t="s">
        <v>32</v>
      </c>
      <c r="S13" s="110">
        <f>ROUND(S12-I8,0)</f>
        <v>0</v>
      </c>
      <c r="T13" s="17"/>
      <c r="U13" s="42" t="str">
        <f>IF(S13&gt;0,IF(D10="Casual", "", CONCATENATE(" and TPD cover of $",S13))," ")</f>
        <v xml:space="preserve"> </v>
      </c>
      <c r="V13" s="20"/>
      <c r="W13" s="17"/>
      <c r="X13" s="17"/>
      <c r="Y13" s="17"/>
      <c r="Z13" s="17"/>
      <c r="AA13" s="109">
        <v>0.85</v>
      </c>
      <c r="AB13" s="39"/>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row>
    <row r="14" spans="1:416" s="24" customFormat="1" ht="30" customHeight="1" thickBot="1">
      <c r="A14" s="17"/>
      <c r="B14" s="64"/>
      <c r="C14" s="127" t="s">
        <v>63</v>
      </c>
      <c r="D14" s="128" t="s">
        <v>62</v>
      </c>
      <c r="E14" s="129"/>
      <c r="F14" s="135" t="str">
        <f>IF(G13="85% of Salary, 5 year benefit","Applications for Optional Income Protection cover are subject to acceptance by the insurer."," ")</f>
        <v xml:space="preserve"> </v>
      </c>
      <c r="G14" s="75"/>
      <c r="H14" s="91" t="s">
        <v>33</v>
      </c>
      <c r="I14" s="92">
        <f>I8+I11</f>
        <v>0</v>
      </c>
      <c r="J14" s="83"/>
      <c r="K14" s="102" t="s">
        <v>34</v>
      </c>
      <c r="L14" s="103">
        <f t="shared" si="0"/>
        <v>0</v>
      </c>
      <c r="M14" s="104">
        <f>M13+M12</f>
        <v>0</v>
      </c>
      <c r="N14" s="19"/>
      <c r="O14" s="19"/>
      <c r="P14" s="19"/>
      <c r="Q14" s="19"/>
      <c r="R14" s="35" t="s">
        <v>35</v>
      </c>
      <c r="S14" s="41">
        <f>IF(D9&gt;66,0,MIN(D11*AA13,S8))</f>
        <v>0</v>
      </c>
      <c r="T14" s="19"/>
      <c r="U14" s="19"/>
      <c r="V14" s="20"/>
      <c r="W14" s="17"/>
      <c r="X14" s="17"/>
      <c r="Y14" s="45"/>
      <c r="Z14" s="17"/>
      <c r="AA14" s="17"/>
      <c r="AB14" s="39"/>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row>
    <row r="15" spans="1:416" s="24" customFormat="1" ht="30" customHeight="1">
      <c r="A15" s="17"/>
      <c r="B15" s="64"/>
      <c r="C15" s="138" t="str">
        <f>IF(D14="28 days", "Only available to members who currently hold Income Protection with a 28 day Waiting Period, not available to new members.", "")</f>
        <v/>
      </c>
      <c r="D15" s="135" t="str">
        <f>IF(E14="85% of Salary, 5 year benefit","Applications for Optional Income Protection cover are subject to acceptance by the insurer."," ")</f>
        <v xml:space="preserve"> </v>
      </c>
      <c r="E15" s="66"/>
      <c r="F15" s="135" t="str">
        <f>IF(G14="85% of Salary, 5 year benefit","Applications for Optional Income Protection cover are subject to acceptance by the insurer."," ")</f>
        <v xml:space="preserve"> </v>
      </c>
      <c r="G15" s="79"/>
      <c r="H15" s="87"/>
      <c r="I15" s="87"/>
      <c r="J15" s="87"/>
      <c r="K15" s="86"/>
      <c r="L15" s="87"/>
      <c r="M15" s="87"/>
      <c r="N15" s="17"/>
      <c r="O15" s="17"/>
      <c r="P15" s="17"/>
      <c r="Q15" s="17"/>
      <c r="R15" s="35" t="s">
        <v>36</v>
      </c>
      <c r="S15" s="110">
        <f>ROUND(S14-I9,0)</f>
        <v>0</v>
      </c>
      <c r="T15" s="17"/>
      <c r="U15" s="42" t="str">
        <f>IF(S15&gt;0, IF(D10="Casual", "", " Additional Income Protection cover is available.")," ")</f>
        <v xml:space="preserve"> </v>
      </c>
      <c r="V15" s="20"/>
      <c r="W15" s="17"/>
      <c r="X15" s="17"/>
      <c r="Y15" s="45"/>
      <c r="Z15" s="17"/>
      <c r="AA15" s="130" t="s">
        <v>54</v>
      </c>
      <c r="AB15" s="39"/>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row>
    <row r="16" spans="1:416" s="24" customFormat="1" ht="30" customHeight="1" thickBot="1">
      <c r="A16" s="17"/>
      <c r="B16" s="64"/>
      <c r="C16" s="154" t="s">
        <v>73</v>
      </c>
      <c r="D16" s="154"/>
      <c r="E16" s="66"/>
      <c r="F16" s="135" t="str">
        <f>IF(G15="85% of Salary, 5 year benefit","Applications for Optional Income Protection cover are subject to acceptance by the insurer."," ")</f>
        <v xml:space="preserve"> </v>
      </c>
      <c r="G16" s="79"/>
      <c r="H16" s="81" t="s">
        <v>37</v>
      </c>
      <c r="I16" s="89">
        <f>L19</f>
        <v>0</v>
      </c>
      <c r="J16" s="88"/>
      <c r="K16" s="81" t="s">
        <v>38</v>
      </c>
      <c r="L16" s="84">
        <f>M16/52</f>
        <v>0</v>
      </c>
      <c r="M16" s="90">
        <f>M9</f>
        <v>0</v>
      </c>
      <c r="N16" s="17"/>
      <c r="O16" s="17"/>
      <c r="P16" s="17"/>
      <c r="Q16" s="17"/>
      <c r="R16" s="17"/>
      <c r="S16" s="17"/>
      <c r="T16" s="17"/>
      <c r="U16" s="19" t="str">
        <f>IF(OR(S10&gt;0,S15&gt;0)," Evidence of good health may be required"," ")</f>
        <v xml:space="preserve"> Evidence of good health may be required</v>
      </c>
      <c r="V16" s="20"/>
      <c r="W16" s="17"/>
      <c r="X16" s="47"/>
      <c r="Y16" s="45"/>
      <c r="Z16" s="17"/>
      <c r="AA16" s="130" t="s">
        <v>55</v>
      </c>
      <c r="AB16" s="39"/>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row>
    <row r="17" spans="1:416" s="24" customFormat="1" ht="30" customHeight="1" thickBot="1">
      <c r="A17" s="17"/>
      <c r="B17" s="64"/>
      <c r="C17" s="73" t="s">
        <v>20</v>
      </c>
      <c r="D17" s="124"/>
      <c r="E17" s="125"/>
      <c r="F17" s="74"/>
      <c r="G17" s="78"/>
      <c r="H17" s="91" t="s">
        <v>39</v>
      </c>
      <c r="I17" s="92">
        <f>M19</f>
        <v>0</v>
      </c>
      <c r="J17" s="88"/>
      <c r="K17" s="96" t="s">
        <v>40</v>
      </c>
      <c r="L17" s="100">
        <f>M17/52</f>
        <v>0</v>
      </c>
      <c r="M17" s="105">
        <f>M7+M12</f>
        <v>0</v>
      </c>
      <c r="N17" s="17"/>
      <c r="O17" s="17"/>
      <c r="P17" s="17"/>
      <c r="Q17" s="17"/>
      <c r="R17" s="17"/>
      <c r="S17" s="17"/>
      <c r="T17" s="17"/>
      <c r="U17" s="17"/>
      <c r="V17" s="20"/>
      <c r="W17" s="17"/>
      <c r="X17" s="17"/>
      <c r="Y17" s="45"/>
      <c r="Z17" s="17"/>
      <c r="AA17" s="17"/>
      <c r="AB17" s="39"/>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row>
    <row r="18" spans="1:416" s="24" customFormat="1" ht="30" customHeight="1" thickBot="1">
      <c r="A18" s="17"/>
      <c r="B18" s="64"/>
      <c r="C18" s="73" t="s">
        <v>25</v>
      </c>
      <c r="D18" s="124"/>
      <c r="E18" s="125"/>
      <c r="F18" s="74"/>
      <c r="G18" s="77"/>
      <c r="H18" s="86"/>
      <c r="I18" s="86"/>
      <c r="J18" s="88"/>
      <c r="K18" s="81" t="s">
        <v>41</v>
      </c>
      <c r="L18" s="84">
        <f>M18/52</f>
        <v>0</v>
      </c>
      <c r="M18" s="90">
        <f>M8+M13</f>
        <v>0</v>
      </c>
      <c r="N18" s="47"/>
      <c r="O18" s="47"/>
      <c r="P18" s="47"/>
      <c r="Q18" s="47"/>
      <c r="R18" s="17"/>
      <c r="S18" s="26" t="s">
        <v>22</v>
      </c>
      <c r="T18" s="47"/>
      <c r="U18" s="17"/>
      <c r="V18" s="20"/>
      <c r="W18" s="17"/>
      <c r="X18" s="17"/>
      <c r="Y18" s="45"/>
      <c r="Z18" s="17"/>
      <c r="AA18" s="17"/>
      <c r="AB18" s="39"/>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row>
    <row r="19" spans="1:416" s="24" customFormat="1" ht="30" customHeight="1" thickBot="1">
      <c r="A19" s="17"/>
      <c r="B19" s="74"/>
      <c r="C19" s="138" t="str">
        <f>IF(D10="Casual", "Casual employees are eligible to apply for Additional Death cover only, applications are subject to acceptance by the insurer", "")</f>
        <v/>
      </c>
      <c r="D19" s="74"/>
      <c r="E19" s="74"/>
      <c r="F19" s="74"/>
      <c r="G19" s="78"/>
      <c r="H19" s="161" t="s">
        <v>70</v>
      </c>
      <c r="I19" s="162"/>
      <c r="J19" s="88"/>
      <c r="K19" s="91" t="s">
        <v>42</v>
      </c>
      <c r="L19" s="95">
        <f>M19/52</f>
        <v>0</v>
      </c>
      <c r="M19" s="92">
        <f>M16+M17+M18</f>
        <v>0</v>
      </c>
      <c r="N19" s="30"/>
      <c r="O19" s="30"/>
      <c r="P19" s="30"/>
      <c r="Q19" s="30"/>
      <c r="R19" s="35" t="s">
        <v>43</v>
      </c>
      <c r="S19" s="107">
        <v>2000000</v>
      </c>
      <c r="T19" s="30"/>
      <c r="U19" s="17"/>
      <c r="V19" s="20"/>
      <c r="W19" s="17"/>
      <c r="X19" s="17"/>
      <c r="Y19" s="17"/>
      <c r="Z19" s="17"/>
      <c r="AA19" s="17"/>
      <c r="AB19" s="39"/>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row>
    <row r="20" spans="1:416" s="17" customFormat="1" ht="31" customHeight="1">
      <c r="B20" s="64"/>
      <c r="C20" s="74"/>
      <c r="D20" s="74"/>
      <c r="E20" s="74"/>
      <c r="F20" s="64"/>
      <c r="G20" s="78"/>
      <c r="H20" s="162"/>
      <c r="I20" s="162"/>
      <c r="J20" s="78"/>
      <c r="K20" s="75"/>
      <c r="L20" s="78"/>
      <c r="M20" s="78"/>
      <c r="N20" s="30"/>
      <c r="O20" s="30"/>
      <c r="P20" s="30"/>
      <c r="Q20" s="30"/>
      <c r="R20" s="35"/>
      <c r="S20" s="108"/>
      <c r="T20" s="30"/>
      <c r="V20" s="20"/>
    </row>
    <row r="21" spans="1:416" s="24" customFormat="1" ht="54.5" customHeight="1">
      <c r="A21" s="17"/>
      <c r="B21" s="17"/>
      <c r="C21" s="17"/>
      <c r="D21" s="17"/>
      <c r="E21" s="17"/>
      <c r="F21" s="17"/>
      <c r="G21" s="19"/>
      <c r="H21" s="162"/>
      <c r="I21" s="162"/>
      <c r="J21" s="19"/>
      <c r="K21" s="19"/>
      <c r="L21" s="17"/>
      <c r="M21" s="17"/>
      <c r="N21" s="30"/>
      <c r="O21" s="30"/>
      <c r="P21" s="30"/>
      <c r="Q21" s="30"/>
      <c r="R21" s="35" t="s">
        <v>44</v>
      </c>
      <c r="S21" s="107">
        <v>240000</v>
      </c>
      <c r="T21" s="30"/>
      <c r="U21" s="17"/>
      <c r="V21" s="20"/>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row>
    <row r="22" spans="1:416" s="24" customFormat="1" ht="22" customHeight="1">
      <c r="A22" s="17"/>
      <c r="B22" s="17"/>
      <c r="C22" s="49"/>
      <c r="D22" s="49"/>
      <c r="E22" s="48"/>
      <c r="F22" s="48"/>
      <c r="G22" s="48"/>
      <c r="H22" s="134"/>
      <c r="I22" s="134"/>
      <c r="J22" s="48"/>
      <c r="K22" s="48"/>
      <c r="L22" s="48"/>
      <c r="M22" s="48"/>
      <c r="N22" s="48"/>
      <c r="O22" s="48"/>
      <c r="P22" s="48"/>
      <c r="Q22" s="48"/>
      <c r="R22" s="48"/>
      <c r="S22" s="48"/>
      <c r="T22" s="48"/>
      <c r="U22" s="17"/>
      <c r="V22" s="20"/>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row>
    <row r="23" spans="1:416" s="24" customFormat="1" ht="14">
      <c r="A23" s="17"/>
      <c r="B23" s="17"/>
      <c r="C23" s="137" t="s">
        <v>65</v>
      </c>
      <c r="D23" s="49"/>
      <c r="E23" s="49"/>
      <c r="F23" s="49"/>
      <c r="G23" s="46"/>
      <c r="H23" s="46"/>
      <c r="I23" s="46"/>
      <c r="J23" s="46"/>
      <c r="K23" s="48"/>
      <c r="L23" s="48"/>
      <c r="M23" s="48"/>
      <c r="N23" s="48"/>
      <c r="O23" s="48"/>
      <c r="P23" s="48"/>
      <c r="Q23" s="48"/>
      <c r="R23" s="48"/>
      <c r="S23" s="48"/>
      <c r="T23" s="48"/>
      <c r="U23" s="17"/>
      <c r="V23" s="20"/>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row>
    <row r="24" spans="1:416" s="53" customFormat="1" ht="184" customHeight="1">
      <c r="A24" s="35"/>
      <c r="B24" s="17"/>
      <c r="C24" s="158" t="s">
        <v>72</v>
      </c>
      <c r="D24" s="159"/>
      <c r="E24" s="159"/>
      <c r="F24" s="159"/>
      <c r="G24" s="159"/>
      <c r="H24" s="159"/>
      <c r="I24" s="159"/>
      <c r="J24" s="50"/>
      <c r="K24" s="50"/>
      <c r="L24" s="50"/>
      <c r="M24" s="51"/>
      <c r="N24" s="35"/>
      <c r="O24" s="35"/>
      <c r="P24" s="35"/>
      <c r="Q24" s="35"/>
      <c r="R24" s="35"/>
      <c r="S24" s="35"/>
      <c r="T24" s="35"/>
      <c r="U24" s="35"/>
      <c r="V24" s="52"/>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row>
    <row r="25" spans="1:416" s="53" customFormat="1" ht="14">
      <c r="A25" s="35"/>
      <c r="B25" s="17"/>
      <c r="C25" s="80" t="s">
        <v>45</v>
      </c>
      <c r="D25" s="54"/>
      <c r="E25" s="54"/>
      <c r="F25" s="54"/>
      <c r="G25" s="54"/>
      <c r="H25" s="54"/>
      <c r="I25" s="54"/>
      <c r="J25" s="54"/>
      <c r="K25" s="55"/>
      <c r="L25" s="55"/>
      <c r="M25" s="51"/>
      <c r="N25" s="35"/>
      <c r="O25" s="35"/>
      <c r="P25" s="35"/>
      <c r="Q25" s="35"/>
      <c r="R25" s="35"/>
      <c r="S25" s="35"/>
      <c r="T25" s="35"/>
      <c r="U25" s="35"/>
      <c r="V25" s="52"/>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row>
    <row r="26" spans="1:416" s="60" customFormat="1" ht="17" customHeight="1">
      <c r="A26" s="56"/>
      <c r="B26" s="35"/>
      <c r="C26" s="150" t="s">
        <v>66</v>
      </c>
      <c r="D26" s="151"/>
      <c r="E26" s="151"/>
      <c r="F26" s="151"/>
      <c r="G26" s="151"/>
      <c r="H26" s="151"/>
      <c r="I26" s="151"/>
      <c r="J26" s="151"/>
      <c r="K26" s="57"/>
      <c r="L26" s="57"/>
      <c r="M26" s="58"/>
      <c r="N26" s="56"/>
      <c r="O26" s="56"/>
      <c r="P26" s="56"/>
      <c r="Q26" s="56"/>
      <c r="R26" s="56"/>
      <c r="S26" s="56"/>
      <c r="T26" s="56"/>
      <c r="U26" s="56"/>
      <c r="V26" s="59"/>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row>
    <row r="27" spans="1:416" s="60" customFormat="1" ht="38.5" customHeight="1">
      <c r="A27" s="56"/>
      <c r="B27" s="35"/>
      <c r="C27" s="149" t="s">
        <v>46</v>
      </c>
      <c r="D27" s="146"/>
      <c r="E27" s="146"/>
      <c r="F27" s="146"/>
      <c r="G27" s="146"/>
      <c r="H27" s="146"/>
      <c r="I27" s="146"/>
      <c r="J27" s="146"/>
      <c r="K27" s="57"/>
      <c r="L27" s="57"/>
      <c r="M27" s="58"/>
      <c r="N27" s="56"/>
      <c r="O27" s="56"/>
      <c r="P27" s="56"/>
      <c r="Q27" s="56"/>
      <c r="R27" s="56"/>
      <c r="S27" s="56"/>
      <c r="T27" s="56"/>
      <c r="U27" s="56"/>
      <c r="V27" s="59"/>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row>
    <row r="28" spans="1:416" s="60" customFormat="1" ht="47.5" customHeight="1">
      <c r="A28" s="56"/>
      <c r="B28" s="56"/>
      <c r="C28" s="149" t="s">
        <v>47</v>
      </c>
      <c r="D28" s="146"/>
      <c r="E28" s="146"/>
      <c r="F28" s="146"/>
      <c r="G28" s="146"/>
      <c r="H28" s="146"/>
      <c r="I28" s="146"/>
      <c r="J28" s="146"/>
      <c r="K28" s="57"/>
      <c r="L28" s="57"/>
      <c r="M28" s="58"/>
      <c r="N28" s="56"/>
      <c r="O28" s="56"/>
      <c r="P28" s="56"/>
      <c r="Q28" s="56"/>
      <c r="R28" s="56"/>
      <c r="S28" s="56"/>
      <c r="T28" s="56"/>
      <c r="U28" s="56"/>
      <c r="V28" s="59"/>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row>
    <row r="29" spans="1:416" s="60" customFormat="1" ht="18" customHeight="1">
      <c r="A29" s="56"/>
      <c r="B29" s="56"/>
      <c r="C29" s="152" t="s">
        <v>48</v>
      </c>
      <c r="D29" s="152"/>
      <c r="E29" s="152"/>
      <c r="F29" s="152"/>
      <c r="G29" s="152"/>
      <c r="H29" s="152"/>
      <c r="I29" s="152"/>
      <c r="J29" s="152"/>
      <c r="K29" s="152"/>
      <c r="L29" s="152"/>
      <c r="M29" s="56"/>
      <c r="N29" s="56"/>
      <c r="O29" s="56"/>
      <c r="P29" s="56"/>
      <c r="Q29" s="56"/>
      <c r="R29" s="56"/>
      <c r="S29" s="56"/>
      <c r="T29" s="56"/>
      <c r="U29" s="56"/>
      <c r="V29" s="59"/>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row>
    <row r="30" spans="1:416" s="24" customFormat="1" ht="14.5" customHeight="1">
      <c r="A30" s="17"/>
      <c r="B30" s="56"/>
      <c r="C30" s="58"/>
      <c r="D30" s="54"/>
      <c r="E30" s="54"/>
      <c r="F30" s="54"/>
      <c r="G30" s="54"/>
      <c r="H30" s="54"/>
      <c r="I30" s="54"/>
      <c r="J30" s="54"/>
      <c r="K30" s="19"/>
      <c r="L30" s="17"/>
      <c r="M30" s="17"/>
      <c r="N30" s="17"/>
      <c r="O30" s="17"/>
      <c r="P30" s="17"/>
      <c r="Q30" s="17"/>
      <c r="R30" s="17"/>
      <c r="S30" s="17"/>
      <c r="T30" s="17"/>
      <c r="U30" s="17"/>
      <c r="V30" s="20"/>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row>
    <row r="31" spans="1:416" s="24" customFormat="1" ht="45" hidden="1" customHeight="1">
      <c r="A31" s="17"/>
      <c r="B31" s="56"/>
      <c r="C31" s="145"/>
      <c r="D31" s="146"/>
      <c r="E31" s="146"/>
      <c r="F31" s="146"/>
      <c r="G31" s="146"/>
      <c r="H31" s="146"/>
      <c r="I31" s="146"/>
      <c r="J31" s="146"/>
      <c r="K31" s="19"/>
      <c r="L31" s="17"/>
      <c r="M31" s="17"/>
      <c r="N31" s="17"/>
      <c r="O31" s="17"/>
      <c r="P31" s="17"/>
      <c r="Q31" s="17"/>
      <c r="R31" s="17"/>
      <c r="S31" s="17"/>
      <c r="T31" s="17"/>
      <c r="U31" s="17"/>
      <c r="V31" s="20"/>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row>
    <row r="32" spans="1:416" s="24" customFormat="1" ht="14.5" hidden="1" customHeight="1">
      <c r="A32" s="17"/>
      <c r="B32" s="17"/>
      <c r="C32" s="145"/>
      <c r="D32" s="146"/>
      <c r="E32" s="146"/>
      <c r="F32" s="146"/>
      <c r="G32" s="146"/>
      <c r="H32" s="146"/>
      <c r="I32" s="146"/>
      <c r="J32" s="146"/>
      <c r="K32" s="19"/>
      <c r="L32" s="17"/>
      <c r="M32" s="17"/>
      <c r="N32" s="17"/>
      <c r="O32" s="17"/>
      <c r="P32" s="17"/>
      <c r="Q32" s="17"/>
      <c r="R32" s="17"/>
      <c r="S32" s="17"/>
      <c r="T32" s="17"/>
      <c r="U32" s="17"/>
      <c r="V32" s="20"/>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row>
    <row r="33" spans="1:416" s="24" customFormat="1" ht="14" hidden="1">
      <c r="A33" s="17"/>
      <c r="B33" s="17"/>
      <c r="C33" s="147"/>
      <c r="D33" s="148"/>
      <c r="E33" s="148"/>
      <c r="F33" s="148"/>
      <c r="G33" s="148"/>
      <c r="H33" s="148"/>
      <c r="I33" s="148"/>
      <c r="J33" s="148"/>
      <c r="K33" s="19"/>
      <c r="L33" s="17"/>
      <c r="M33" s="17"/>
      <c r="N33" s="17"/>
      <c r="O33" s="17"/>
      <c r="P33" s="17"/>
      <c r="Q33" s="17"/>
      <c r="R33" s="17"/>
      <c r="S33" s="17"/>
      <c r="T33" s="17"/>
      <c r="U33" s="17"/>
      <c r="V33" s="20"/>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row>
    <row r="34" spans="1:416" s="24" customFormat="1" ht="14" hidden="1">
      <c r="A34" s="17"/>
      <c r="B34" s="17"/>
      <c r="C34" s="19"/>
      <c r="D34" s="54"/>
      <c r="E34" s="54"/>
      <c r="F34" s="54"/>
      <c r="G34" s="54"/>
      <c r="H34" s="54"/>
      <c r="I34" s="54"/>
      <c r="J34" s="54"/>
      <c r="K34" s="19"/>
      <c r="L34" s="17"/>
      <c r="M34" s="17"/>
      <c r="N34" s="17"/>
      <c r="O34" s="17"/>
      <c r="P34" s="17"/>
      <c r="Q34" s="17"/>
      <c r="R34" s="17"/>
      <c r="S34" s="17"/>
      <c r="T34" s="17"/>
      <c r="U34" s="17"/>
      <c r="V34" s="20"/>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row>
    <row r="35" spans="1:416" s="24" customFormat="1" ht="14" hidden="1">
      <c r="A35" s="17"/>
      <c r="B35" s="17"/>
      <c r="C35" s="19"/>
      <c r="D35" s="54"/>
      <c r="E35" s="54"/>
      <c r="F35" s="54"/>
      <c r="G35" s="54"/>
      <c r="H35" s="54"/>
      <c r="I35" s="54"/>
      <c r="J35" s="54"/>
      <c r="K35" s="19"/>
      <c r="L35" s="17"/>
      <c r="M35" s="17"/>
      <c r="N35" s="17"/>
      <c r="O35" s="17"/>
      <c r="P35" s="17"/>
      <c r="Q35" s="17"/>
      <c r="R35" s="17"/>
      <c r="S35" s="17"/>
      <c r="T35" s="17"/>
      <c r="U35" s="17"/>
      <c r="V35" s="20"/>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row>
    <row r="36" spans="1:416" s="24" customFormat="1" ht="14" hidden="1">
      <c r="A36" s="17"/>
      <c r="B36" s="17"/>
      <c r="C36" s="19"/>
      <c r="D36" s="54"/>
      <c r="E36" s="54"/>
      <c r="F36" s="54"/>
      <c r="G36" s="54"/>
      <c r="H36" s="54"/>
      <c r="I36" s="54"/>
      <c r="J36" s="54"/>
      <c r="K36" s="19"/>
      <c r="L36" s="17"/>
      <c r="M36" s="17"/>
      <c r="N36" s="17"/>
      <c r="O36" s="17"/>
      <c r="P36" s="17"/>
      <c r="Q36" s="17"/>
      <c r="R36" s="17"/>
      <c r="S36" s="17"/>
      <c r="T36" s="17"/>
      <c r="U36" s="17"/>
      <c r="V36" s="20"/>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row>
    <row r="37" spans="1:416" s="24" customFormat="1" ht="14" hidden="1">
      <c r="A37" s="17"/>
      <c r="B37" s="17"/>
      <c r="C37" s="19"/>
      <c r="D37" s="54"/>
      <c r="E37" s="54"/>
      <c r="F37" s="54"/>
      <c r="G37" s="54"/>
      <c r="H37" s="54"/>
      <c r="I37" s="54"/>
      <c r="J37" s="54"/>
      <c r="K37" s="19"/>
      <c r="L37" s="17"/>
      <c r="M37" s="17"/>
      <c r="N37" s="17"/>
      <c r="O37" s="17"/>
      <c r="P37" s="17"/>
      <c r="Q37" s="17"/>
      <c r="R37" s="17"/>
      <c r="S37" s="17"/>
      <c r="T37" s="17"/>
      <c r="U37" s="17"/>
      <c r="V37" s="20"/>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row>
    <row r="38" spans="1:416" s="24" customFormat="1" ht="14" hidden="1">
      <c r="A38" s="17"/>
      <c r="B38" s="17"/>
      <c r="C38" s="19"/>
      <c r="D38" s="54"/>
      <c r="E38" s="54"/>
      <c r="F38" s="54"/>
      <c r="G38" s="54"/>
      <c r="H38" s="54"/>
      <c r="I38" s="54"/>
      <c r="J38" s="54"/>
      <c r="K38" s="19"/>
      <c r="L38" s="17"/>
      <c r="M38" s="17"/>
      <c r="N38" s="17"/>
      <c r="O38" s="17"/>
      <c r="P38" s="17"/>
      <c r="Q38" s="17"/>
      <c r="R38" s="17"/>
      <c r="S38" s="17"/>
      <c r="T38" s="17"/>
      <c r="U38" s="17"/>
      <c r="V38" s="20"/>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row>
    <row r="39" spans="1:416" s="24" customFormat="1" ht="14" hidden="1">
      <c r="A39" s="17"/>
      <c r="B39" s="17"/>
      <c r="C39" s="19"/>
      <c r="D39" s="54"/>
      <c r="E39" s="54"/>
      <c r="F39" s="54"/>
      <c r="G39" s="54"/>
      <c r="H39" s="54"/>
      <c r="I39" s="54"/>
      <c r="J39" s="54"/>
      <c r="K39" s="19"/>
      <c r="L39" s="17"/>
      <c r="M39" s="17"/>
      <c r="N39" s="17"/>
      <c r="O39" s="17"/>
      <c r="P39" s="17"/>
      <c r="Q39" s="17"/>
      <c r="R39" s="17"/>
      <c r="S39" s="17"/>
      <c r="T39" s="17"/>
      <c r="U39" s="17"/>
      <c r="V39" s="20"/>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row>
    <row r="40" spans="1:416" s="24" customFormat="1" ht="14" hidden="1">
      <c r="A40" s="17"/>
      <c r="B40" s="17"/>
      <c r="C40" s="19"/>
      <c r="D40" s="54"/>
      <c r="E40" s="54"/>
      <c r="F40" s="54"/>
      <c r="G40" s="54"/>
      <c r="H40" s="54"/>
      <c r="I40" s="54"/>
      <c r="J40" s="54"/>
      <c r="K40" s="19"/>
      <c r="L40" s="17"/>
      <c r="M40" s="17"/>
      <c r="N40" s="17"/>
      <c r="O40" s="17"/>
      <c r="P40" s="17"/>
      <c r="Q40" s="17"/>
      <c r="R40" s="17"/>
      <c r="S40" s="17"/>
      <c r="T40" s="17"/>
      <c r="U40" s="17"/>
      <c r="V40" s="20"/>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row>
    <row r="41" spans="1:416" s="24" customFormat="1" ht="14" hidden="1">
      <c r="A41" s="17"/>
      <c r="B41" s="17"/>
      <c r="C41" s="19"/>
      <c r="D41" s="54"/>
      <c r="E41" s="54"/>
      <c r="F41" s="54"/>
      <c r="G41" s="54"/>
      <c r="H41" s="54"/>
      <c r="I41" s="54"/>
      <c r="J41" s="54"/>
      <c r="K41" s="19"/>
      <c r="L41" s="17"/>
      <c r="M41" s="17"/>
      <c r="N41" s="17"/>
      <c r="O41" s="17"/>
      <c r="P41" s="17"/>
      <c r="Q41" s="17"/>
      <c r="R41" s="17"/>
      <c r="S41" s="17"/>
      <c r="T41" s="17"/>
      <c r="U41" s="17"/>
      <c r="V41" s="20"/>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row>
    <row r="42" spans="1:416" s="24" customFormat="1" ht="14" hidden="1">
      <c r="A42" s="17"/>
      <c r="B42" s="17"/>
      <c r="C42" s="19"/>
      <c r="D42" s="54"/>
      <c r="E42" s="54"/>
      <c r="F42" s="54"/>
      <c r="G42" s="54"/>
      <c r="H42" s="54"/>
      <c r="I42" s="54"/>
      <c r="J42" s="54"/>
      <c r="K42" s="19"/>
      <c r="L42" s="17"/>
      <c r="M42" s="17"/>
      <c r="N42" s="17"/>
      <c r="O42" s="17"/>
      <c r="P42" s="17"/>
      <c r="Q42" s="17"/>
      <c r="R42" s="17"/>
      <c r="S42" s="17"/>
      <c r="T42" s="17"/>
      <c r="U42" s="17"/>
      <c r="V42" s="20"/>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c r="OX42" s="17"/>
      <c r="OY42" s="17"/>
      <c r="OZ42" s="17"/>
    </row>
    <row r="43" spans="1:416" s="24" customFormat="1" ht="14" hidden="1">
      <c r="A43" s="17"/>
      <c r="B43" s="17"/>
      <c r="C43" s="19"/>
      <c r="D43" s="54"/>
      <c r="E43" s="54"/>
      <c r="F43" s="54"/>
      <c r="G43" s="54"/>
      <c r="H43" s="54"/>
      <c r="I43" s="54"/>
      <c r="J43" s="54"/>
      <c r="K43" s="19"/>
      <c r="L43" s="17"/>
      <c r="M43" s="17"/>
      <c r="N43" s="17"/>
      <c r="O43" s="17"/>
      <c r="P43" s="17"/>
      <c r="Q43" s="17"/>
      <c r="R43" s="17"/>
      <c r="S43" s="17"/>
      <c r="T43" s="17"/>
      <c r="U43" s="17"/>
      <c r="V43" s="20"/>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row>
    <row r="44" spans="1:416" s="24" customFormat="1" ht="14" hidden="1">
      <c r="A44" s="17"/>
      <c r="B44" s="17"/>
      <c r="C44" s="19"/>
      <c r="D44" s="54"/>
      <c r="E44" s="54"/>
      <c r="F44" s="54"/>
      <c r="G44" s="54"/>
      <c r="H44" s="54"/>
      <c r="I44" s="54"/>
      <c r="J44" s="54"/>
      <c r="K44" s="17"/>
      <c r="L44" s="17"/>
      <c r="M44" s="17"/>
      <c r="N44" s="17"/>
      <c r="O44" s="17"/>
      <c r="P44" s="17"/>
      <c r="Q44" s="17"/>
      <c r="R44" s="17"/>
      <c r="S44" s="17"/>
      <c r="T44" s="17"/>
      <c r="U44" s="17"/>
      <c r="V44" s="20"/>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row>
    <row r="45" spans="1:416" s="24" customFormat="1" ht="14" hidden="1">
      <c r="A45" s="17"/>
      <c r="B45" s="17"/>
      <c r="C45" s="19"/>
      <c r="D45" s="19"/>
      <c r="E45" s="19"/>
      <c r="F45" s="19"/>
      <c r="G45" s="19"/>
      <c r="H45" s="19"/>
      <c r="I45" s="19"/>
      <c r="J45" s="19"/>
      <c r="K45" s="19"/>
      <c r="L45" s="17"/>
      <c r="M45" s="17"/>
      <c r="N45" s="17"/>
      <c r="O45" s="17"/>
      <c r="P45" s="17"/>
      <c r="Q45" s="17"/>
      <c r="R45" s="17"/>
      <c r="S45" s="17"/>
      <c r="T45" s="17"/>
      <c r="U45" s="17"/>
      <c r="V45" s="20"/>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row>
    <row r="46" spans="1:416" s="24" customFormat="1" ht="14" hidden="1">
      <c r="A46" s="17"/>
      <c r="B46" s="17"/>
      <c r="C46" s="17"/>
      <c r="D46" s="17"/>
      <c r="E46" s="17"/>
      <c r="F46" s="17"/>
      <c r="G46" s="19"/>
      <c r="H46" s="19"/>
      <c r="I46" s="19"/>
      <c r="J46" s="19"/>
      <c r="K46" s="19"/>
      <c r="L46" s="17"/>
      <c r="M46" s="17"/>
      <c r="N46" s="17"/>
      <c r="O46" s="17"/>
      <c r="P46" s="17"/>
      <c r="Q46" s="17"/>
      <c r="R46" s="17"/>
      <c r="S46" s="17"/>
      <c r="T46" s="17"/>
      <c r="U46" s="17"/>
      <c r="V46" s="20"/>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row>
    <row r="47" spans="1:416" s="24" customFormat="1" ht="14" hidden="1">
      <c r="A47" s="17"/>
      <c r="B47" s="17"/>
      <c r="C47" s="19"/>
      <c r="D47" s="19"/>
      <c r="E47" s="19"/>
      <c r="F47" s="19"/>
      <c r="G47" s="19"/>
      <c r="H47" s="19"/>
      <c r="I47" s="19"/>
      <c r="J47" s="19"/>
      <c r="K47" s="19"/>
      <c r="L47" s="17"/>
      <c r="M47" s="17"/>
      <c r="N47" s="17"/>
      <c r="O47" s="17"/>
      <c r="P47" s="17"/>
      <c r="Q47" s="17"/>
      <c r="R47" s="17"/>
      <c r="S47" s="17"/>
      <c r="T47" s="17"/>
      <c r="U47" s="17"/>
      <c r="V47" s="20"/>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row>
    <row r="48" spans="1:416" s="24" customFormat="1" ht="14" hidden="1">
      <c r="A48" s="17"/>
      <c r="B48" s="17"/>
      <c r="C48" s="19"/>
      <c r="D48" s="19"/>
      <c r="E48" s="19"/>
      <c r="F48" s="19"/>
      <c r="G48" s="19"/>
      <c r="H48" s="19"/>
      <c r="I48" s="19"/>
      <c r="J48" s="19"/>
      <c r="K48" s="19"/>
      <c r="L48" s="17"/>
      <c r="M48" s="17"/>
      <c r="N48" s="17"/>
      <c r="O48" s="17"/>
      <c r="P48" s="17"/>
      <c r="Q48" s="17"/>
      <c r="R48" s="17"/>
      <c r="S48" s="17"/>
      <c r="T48" s="17"/>
      <c r="U48" s="17"/>
      <c r="V48" s="20"/>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row>
    <row r="49" spans="1:416" s="24" customFormat="1" ht="14" hidden="1">
      <c r="A49" s="17"/>
      <c r="B49" s="17"/>
      <c r="C49" s="19"/>
      <c r="D49" s="19"/>
      <c r="E49" s="19"/>
      <c r="F49" s="19"/>
      <c r="G49" s="19"/>
      <c r="H49" s="19"/>
      <c r="I49" s="19"/>
      <c r="J49" s="19"/>
      <c r="K49" s="19"/>
      <c r="L49" s="17"/>
      <c r="M49" s="17"/>
      <c r="N49" s="17"/>
      <c r="O49" s="17"/>
      <c r="P49" s="17"/>
      <c r="Q49" s="17"/>
      <c r="R49" s="17"/>
      <c r="S49" s="17"/>
      <c r="T49" s="17"/>
      <c r="U49" s="17"/>
      <c r="V49" s="20"/>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row>
    <row r="50" spans="1:416" s="24" customFormat="1" ht="14" hidden="1">
      <c r="A50" s="17"/>
      <c r="B50" s="17"/>
      <c r="C50" s="19"/>
      <c r="D50" s="19"/>
      <c r="E50" s="19"/>
      <c r="F50" s="19"/>
      <c r="G50" s="19"/>
      <c r="H50" s="19"/>
      <c r="I50" s="19"/>
      <c r="J50" s="19"/>
      <c r="K50" s="19"/>
      <c r="L50" s="17"/>
      <c r="M50" s="17"/>
      <c r="N50" s="17"/>
      <c r="O50" s="17"/>
      <c r="P50" s="17"/>
      <c r="Q50" s="17"/>
      <c r="R50" s="17"/>
      <c r="S50" s="17"/>
      <c r="T50" s="17"/>
      <c r="U50" s="17"/>
      <c r="V50" s="20"/>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row>
    <row r="51" spans="1:416" s="24" customFormat="1" ht="14" hidden="1">
      <c r="A51" s="17"/>
      <c r="B51" s="17"/>
      <c r="C51" s="19"/>
      <c r="D51" s="19"/>
      <c r="E51" s="19"/>
      <c r="F51" s="19"/>
      <c r="G51" s="19"/>
      <c r="H51" s="19"/>
      <c r="I51" s="19"/>
      <c r="J51" s="19"/>
      <c r="K51" s="19"/>
      <c r="L51" s="17"/>
      <c r="M51" s="17"/>
      <c r="N51" s="17"/>
      <c r="O51" s="17"/>
      <c r="P51" s="17"/>
      <c r="Q51" s="17"/>
      <c r="R51" s="17"/>
      <c r="S51" s="17"/>
      <c r="T51" s="17"/>
      <c r="U51" s="17"/>
      <c r="V51" s="20"/>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row>
  </sheetData>
  <sheetProtection algorithmName="SHA-512" hashValue="dU+QUwkVJJnXwjgylZmHJOhuRp4Q6r47QX8W811BKppU4Dc9OuUxCElPe3XPPzuINIf4v23o3iuFv+2Jxsfitw==" saltValue="EfIT/BWQJQceBAgZJogFAg==" spinCount="100000" sheet="1" objects="1" selectLockedCells="1"/>
  <mergeCells count="14">
    <mergeCell ref="C2:H2"/>
    <mergeCell ref="C16:D16"/>
    <mergeCell ref="N10:N11"/>
    <mergeCell ref="C31:J31"/>
    <mergeCell ref="C6:D6"/>
    <mergeCell ref="C24:I24"/>
    <mergeCell ref="H12:I12"/>
    <mergeCell ref="H19:I21"/>
    <mergeCell ref="C32:J32"/>
    <mergeCell ref="C33:J33"/>
    <mergeCell ref="C28:J28"/>
    <mergeCell ref="C26:J26"/>
    <mergeCell ref="C27:J27"/>
    <mergeCell ref="C29:L29"/>
  </mergeCells>
  <conditionalFormatting sqref="T12 T9:T10 N9:P10 N12:P12">
    <cfRule type="expression" dxfId="5" priority="13">
      <formula>A10="yes"</formula>
    </cfRule>
    <cfRule type="expression" dxfId="4" priority="14" stopIfTrue="1">
      <formula>"d14=""yes"""</formula>
    </cfRule>
  </conditionalFormatting>
  <conditionalFormatting sqref="Q12">
    <cfRule type="expression" dxfId="3" priority="17">
      <formula>#REF!="yes"</formula>
    </cfRule>
    <cfRule type="expression" dxfId="2" priority="18" stopIfTrue="1">
      <formula>"d14=""yes"""</formula>
    </cfRule>
  </conditionalFormatting>
  <conditionalFormatting sqref="Q9:Q10">
    <cfRule type="expression" dxfId="1" priority="19">
      <formula>#REF!="yes"</formula>
    </cfRule>
    <cfRule type="expression" dxfId="0" priority="20" stopIfTrue="1">
      <formula>"d14=""yes"""</formula>
    </cfRule>
  </conditionalFormatting>
  <dataValidations count="3">
    <dataValidation type="list" allowBlank="1" showInputMessage="1" showErrorMessage="1" sqref="D12" xr:uid="{ACFACD96-86E3-4F9E-8CDA-53FB938F397F}">
      <formula1>$V$7:$V$10</formula1>
    </dataValidation>
    <dataValidation type="list" allowBlank="1" showInputMessage="1" showErrorMessage="1" sqref="D14" xr:uid="{DFC1A53D-37FA-4DA3-9139-3482BDCAC295}">
      <formula1>"28 days, 84 days"</formula1>
    </dataValidation>
    <dataValidation type="list" allowBlank="1" showInputMessage="1" showErrorMessage="1" sqref="D10" xr:uid="{B136457C-57D6-45FA-9D1F-12AACBFB5315}">
      <formula1>"Permanent, Casual"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2"/>
  <sheetViews>
    <sheetView workbookViewId="0">
      <selection activeCell="J23" sqref="J23"/>
    </sheetView>
  </sheetViews>
  <sheetFormatPr defaultColWidth="12.81640625" defaultRowHeight="13.5"/>
  <cols>
    <col min="1" max="1" width="3.1796875" style="6" customWidth="1"/>
    <col min="2" max="2" width="8.1796875" style="6" customWidth="1"/>
    <col min="3" max="4" width="11.90625" style="1" customWidth="1"/>
    <col min="5" max="16384" width="12.81640625" style="7"/>
  </cols>
  <sheetData>
    <row r="1" spans="1:4">
      <c r="A1" s="9"/>
      <c r="B1" s="5"/>
      <c r="D1" s="2"/>
    </row>
    <row r="2" spans="1:4">
      <c r="B2" s="5"/>
    </row>
    <row r="3" spans="1:4">
      <c r="B3" s="6" t="s">
        <v>49</v>
      </c>
    </row>
    <row r="4" spans="1:4">
      <c r="C4" s="6"/>
      <c r="D4" s="6"/>
    </row>
    <row r="5" spans="1:4" ht="16.5" customHeight="1">
      <c r="D5" s="3"/>
    </row>
    <row r="6" spans="1:4">
      <c r="D6" s="3"/>
    </row>
    <row r="7" spans="1:4">
      <c r="D7" s="3"/>
    </row>
    <row r="8" spans="1:4">
      <c r="B8" s="5"/>
      <c r="D8" s="3"/>
    </row>
    <row r="9" spans="1:4" ht="15.75" customHeight="1">
      <c r="B9" s="163" t="s">
        <v>50</v>
      </c>
      <c r="C9" s="165" t="s">
        <v>51</v>
      </c>
      <c r="D9" s="165"/>
    </row>
    <row r="10" spans="1:4">
      <c r="B10" s="164"/>
      <c r="C10" s="139" t="s">
        <v>51</v>
      </c>
      <c r="D10" s="139" t="s">
        <v>52</v>
      </c>
    </row>
    <row r="11" spans="1:4" ht="14.5">
      <c r="A11" s="7"/>
      <c r="B11" s="112">
        <v>15</v>
      </c>
      <c r="C11" s="131">
        <v>4.0999999999999996</v>
      </c>
      <c r="D11" s="131">
        <v>0.5</v>
      </c>
    </row>
    <row r="12" spans="1:4" ht="14.5">
      <c r="A12" s="7"/>
      <c r="B12" s="114">
        <v>16</v>
      </c>
      <c r="C12" s="132">
        <v>4.0999999999999996</v>
      </c>
      <c r="D12" s="132">
        <v>0.5</v>
      </c>
    </row>
    <row r="13" spans="1:4" ht="14.5">
      <c r="A13" s="7"/>
      <c r="B13" s="114">
        <v>17</v>
      </c>
      <c r="C13" s="132">
        <v>4.0999999999999996</v>
      </c>
      <c r="D13" s="132">
        <v>0.5</v>
      </c>
    </row>
    <row r="14" spans="1:4" ht="14.5">
      <c r="A14" s="7"/>
      <c r="B14" s="114">
        <v>18</v>
      </c>
      <c r="C14" s="132">
        <v>4.0999999999999996</v>
      </c>
      <c r="D14" s="132">
        <v>0.5</v>
      </c>
    </row>
    <row r="15" spans="1:4" ht="14.5">
      <c r="A15" s="7"/>
      <c r="B15" s="114">
        <v>19</v>
      </c>
      <c r="C15" s="132">
        <v>4.0999999999999996</v>
      </c>
      <c r="D15" s="132">
        <v>0.5</v>
      </c>
    </row>
    <row r="16" spans="1:4" ht="14.5">
      <c r="A16" s="7"/>
      <c r="B16" s="114">
        <v>20</v>
      </c>
      <c r="C16" s="132">
        <v>3.9000000000000004</v>
      </c>
      <c r="D16" s="132">
        <v>0.6</v>
      </c>
    </row>
    <row r="17" spans="1:4" ht="14.5">
      <c r="A17" s="7"/>
      <c r="B17" s="114">
        <v>21</v>
      </c>
      <c r="C17" s="132">
        <v>3.7</v>
      </c>
      <c r="D17" s="132">
        <v>0.6</v>
      </c>
    </row>
    <row r="18" spans="1:4" ht="14.5">
      <c r="A18" s="7"/>
      <c r="B18" s="114">
        <v>22</v>
      </c>
      <c r="C18" s="132">
        <v>3.5</v>
      </c>
      <c r="D18" s="132">
        <v>0.6</v>
      </c>
    </row>
    <row r="19" spans="1:4" ht="14.5">
      <c r="A19" s="7"/>
      <c r="B19" s="114">
        <v>23</v>
      </c>
      <c r="C19" s="132">
        <v>3.2</v>
      </c>
      <c r="D19" s="132">
        <v>0.70000000000000007</v>
      </c>
    </row>
    <row r="20" spans="1:4" ht="14.5">
      <c r="A20" s="7"/>
      <c r="B20" s="114">
        <v>24</v>
      </c>
      <c r="C20" s="132">
        <v>3</v>
      </c>
      <c r="D20" s="132">
        <v>0.70000000000000007</v>
      </c>
    </row>
    <row r="21" spans="1:4" ht="14.5">
      <c r="A21" s="7"/>
      <c r="B21" s="114">
        <v>25</v>
      </c>
      <c r="C21" s="132">
        <v>2.8000000000000003</v>
      </c>
      <c r="D21" s="132">
        <v>0.70000000000000007</v>
      </c>
    </row>
    <row r="22" spans="1:4" ht="14.5">
      <c r="A22" s="7"/>
      <c r="B22" s="114">
        <v>26</v>
      </c>
      <c r="C22" s="132">
        <v>2.7</v>
      </c>
      <c r="D22" s="132">
        <v>0.70000000000000007</v>
      </c>
    </row>
    <row r="23" spans="1:4" ht="14.5">
      <c r="A23" s="7"/>
      <c r="B23" s="114">
        <v>27</v>
      </c>
      <c r="C23" s="132">
        <v>2.6</v>
      </c>
      <c r="D23" s="132">
        <v>0.8</v>
      </c>
    </row>
    <row r="24" spans="1:4" ht="14.5">
      <c r="A24" s="7"/>
      <c r="B24" s="114">
        <v>28</v>
      </c>
      <c r="C24" s="132">
        <v>2.5</v>
      </c>
      <c r="D24" s="132">
        <v>0.89999999999999991</v>
      </c>
    </row>
    <row r="25" spans="1:4" ht="14.5">
      <c r="A25" s="7"/>
      <c r="B25" s="114">
        <v>29</v>
      </c>
      <c r="C25" s="132">
        <v>2.5</v>
      </c>
      <c r="D25" s="132">
        <v>0.89999999999999991</v>
      </c>
    </row>
    <row r="26" spans="1:4" ht="14.5">
      <c r="A26" s="7"/>
      <c r="B26" s="114">
        <v>30</v>
      </c>
      <c r="C26" s="132">
        <v>2.5</v>
      </c>
      <c r="D26" s="132">
        <v>1</v>
      </c>
    </row>
    <row r="27" spans="1:4" ht="14.5">
      <c r="A27" s="7"/>
      <c r="B27" s="114">
        <v>31</v>
      </c>
      <c r="C27" s="132">
        <v>2.5</v>
      </c>
      <c r="D27" s="132">
        <v>1.1000000000000001</v>
      </c>
    </row>
    <row r="28" spans="1:4" ht="14.5">
      <c r="A28" s="7"/>
      <c r="B28" s="114">
        <v>32</v>
      </c>
      <c r="C28" s="132">
        <v>2.6</v>
      </c>
      <c r="D28" s="132">
        <v>1.2</v>
      </c>
    </row>
    <row r="29" spans="1:4" ht="14.5">
      <c r="A29" s="7"/>
      <c r="B29" s="114">
        <v>33</v>
      </c>
      <c r="C29" s="132">
        <v>2.7</v>
      </c>
      <c r="D29" s="132">
        <v>1.4000000000000001</v>
      </c>
    </row>
    <row r="30" spans="1:4" ht="14.5">
      <c r="A30" s="7"/>
      <c r="B30" s="114">
        <v>34</v>
      </c>
      <c r="C30" s="132">
        <v>2.7</v>
      </c>
      <c r="D30" s="132">
        <v>1.5</v>
      </c>
    </row>
    <row r="31" spans="1:4" ht="14.5">
      <c r="A31" s="7"/>
      <c r="B31" s="114">
        <v>35</v>
      </c>
      <c r="C31" s="132">
        <v>2.8000000000000003</v>
      </c>
      <c r="D31" s="132">
        <v>1.7000000000000002</v>
      </c>
    </row>
    <row r="32" spans="1:4" ht="14.5">
      <c r="A32" s="7"/>
      <c r="B32" s="114">
        <v>36</v>
      </c>
      <c r="C32" s="132">
        <v>2.9</v>
      </c>
      <c r="D32" s="132">
        <v>1.9</v>
      </c>
    </row>
    <row r="33" spans="1:4" ht="14.5">
      <c r="A33" s="7"/>
      <c r="B33" s="114">
        <v>37</v>
      </c>
      <c r="C33" s="132">
        <v>3.1</v>
      </c>
      <c r="D33" s="132">
        <v>2.2000000000000002</v>
      </c>
    </row>
    <row r="34" spans="1:4" ht="14.5">
      <c r="A34" s="7"/>
      <c r="B34" s="114">
        <v>38</v>
      </c>
      <c r="C34" s="132">
        <v>3.3000000000000003</v>
      </c>
      <c r="D34" s="132">
        <v>2.5</v>
      </c>
    </row>
    <row r="35" spans="1:4" ht="14.5">
      <c r="A35" s="7"/>
      <c r="B35" s="114">
        <v>39</v>
      </c>
      <c r="C35" s="132">
        <v>3.5</v>
      </c>
      <c r="D35" s="132">
        <v>2.8000000000000003</v>
      </c>
    </row>
    <row r="36" spans="1:4" ht="14.5">
      <c r="A36" s="7"/>
      <c r="B36" s="114">
        <v>40</v>
      </c>
      <c r="C36" s="132">
        <v>3.8</v>
      </c>
      <c r="D36" s="132">
        <v>3.3000000000000003</v>
      </c>
    </row>
    <row r="37" spans="1:4" ht="14.5">
      <c r="A37" s="7"/>
      <c r="B37" s="114">
        <v>41</v>
      </c>
      <c r="C37" s="132">
        <v>4.2</v>
      </c>
      <c r="D37" s="132">
        <v>3.8</v>
      </c>
    </row>
    <row r="38" spans="1:4" ht="14.5">
      <c r="A38" s="7"/>
      <c r="B38" s="114">
        <v>42</v>
      </c>
      <c r="C38" s="132">
        <v>4.5</v>
      </c>
      <c r="D38" s="132">
        <v>4.3</v>
      </c>
    </row>
    <row r="39" spans="1:4" ht="14.5">
      <c r="A39" s="7"/>
      <c r="B39" s="114">
        <v>43</v>
      </c>
      <c r="C39" s="132">
        <v>4.9000000000000004</v>
      </c>
      <c r="D39" s="132">
        <v>4.9000000000000004</v>
      </c>
    </row>
    <row r="40" spans="1:4" ht="14.5">
      <c r="A40" s="7"/>
      <c r="B40" s="114">
        <v>44</v>
      </c>
      <c r="C40" s="132">
        <v>5.3000000000000007</v>
      </c>
      <c r="D40" s="132">
        <v>5.6000000000000005</v>
      </c>
    </row>
    <row r="41" spans="1:4" ht="14.5">
      <c r="A41" s="7"/>
      <c r="B41" s="114">
        <v>45</v>
      </c>
      <c r="C41" s="132">
        <v>5.6000000000000005</v>
      </c>
      <c r="D41" s="132">
        <v>6.3</v>
      </c>
    </row>
    <row r="42" spans="1:4" ht="14.5">
      <c r="A42" s="7"/>
      <c r="B42" s="114">
        <v>46</v>
      </c>
      <c r="C42" s="132">
        <v>6</v>
      </c>
      <c r="D42" s="132">
        <v>7.1</v>
      </c>
    </row>
    <row r="43" spans="1:4" ht="14.5">
      <c r="A43" s="7"/>
      <c r="B43" s="114">
        <v>47</v>
      </c>
      <c r="C43" s="132">
        <v>6.5</v>
      </c>
      <c r="D43" s="132">
        <v>8.1000000000000014</v>
      </c>
    </row>
    <row r="44" spans="1:4" ht="14.5">
      <c r="A44" s="7"/>
      <c r="B44" s="114">
        <v>48</v>
      </c>
      <c r="C44" s="132">
        <v>7</v>
      </c>
      <c r="D44" s="132">
        <v>9.2000000000000011</v>
      </c>
    </row>
    <row r="45" spans="1:4" ht="14.5">
      <c r="A45" s="7"/>
      <c r="B45" s="114">
        <v>49</v>
      </c>
      <c r="C45" s="132">
        <v>7.6</v>
      </c>
      <c r="D45" s="132">
        <v>10.5</v>
      </c>
    </row>
    <row r="46" spans="1:4" ht="14.5">
      <c r="A46" s="7"/>
      <c r="B46" s="114">
        <v>50</v>
      </c>
      <c r="C46" s="132">
        <v>8.1999999999999993</v>
      </c>
      <c r="D46" s="132">
        <v>12</v>
      </c>
    </row>
    <row r="47" spans="1:4" ht="14.5">
      <c r="A47" s="7"/>
      <c r="B47" s="114">
        <v>51</v>
      </c>
      <c r="C47" s="132">
        <v>8.9</v>
      </c>
      <c r="D47" s="132">
        <v>13.600000000000001</v>
      </c>
    </row>
    <row r="48" spans="1:4" ht="14.5">
      <c r="A48" s="7"/>
      <c r="B48" s="114">
        <v>52</v>
      </c>
      <c r="C48" s="132">
        <v>9.6999999999999993</v>
      </c>
      <c r="D48" s="132">
        <v>15.4</v>
      </c>
    </row>
    <row r="49" spans="1:4" ht="14.5">
      <c r="A49" s="7"/>
      <c r="B49" s="114">
        <v>53</v>
      </c>
      <c r="C49" s="132">
        <v>10.4</v>
      </c>
      <c r="D49" s="132">
        <v>17.3</v>
      </c>
    </row>
    <row r="50" spans="1:4" ht="14.5">
      <c r="A50" s="7"/>
      <c r="B50" s="114">
        <v>54</v>
      </c>
      <c r="C50" s="132">
        <v>11.200000000000001</v>
      </c>
      <c r="D50" s="132">
        <v>19.099999999999998</v>
      </c>
    </row>
    <row r="51" spans="1:4" ht="14.5">
      <c r="A51" s="7"/>
      <c r="B51" s="114">
        <v>55</v>
      </c>
      <c r="C51" s="132">
        <v>12.1</v>
      </c>
      <c r="D51" s="132">
        <v>21</v>
      </c>
    </row>
    <row r="52" spans="1:4" ht="14.5">
      <c r="A52" s="7"/>
      <c r="B52" s="114">
        <v>56</v>
      </c>
      <c r="C52" s="132">
        <v>13.100000000000001</v>
      </c>
      <c r="D52" s="132">
        <v>23</v>
      </c>
    </row>
    <row r="53" spans="1:4" ht="14.5">
      <c r="A53" s="7"/>
      <c r="B53" s="114">
        <v>57</v>
      </c>
      <c r="C53" s="132">
        <v>14.2</v>
      </c>
      <c r="D53" s="132">
        <v>25.299999999999997</v>
      </c>
    </row>
    <row r="54" spans="1:4" ht="14.5">
      <c r="A54" s="7"/>
      <c r="B54" s="114">
        <v>58</v>
      </c>
      <c r="C54" s="132">
        <v>15.4</v>
      </c>
      <c r="D54" s="132">
        <v>27.799999999999997</v>
      </c>
    </row>
    <row r="55" spans="1:4" ht="14.5">
      <c r="A55" s="7"/>
      <c r="B55" s="114">
        <v>59</v>
      </c>
      <c r="C55" s="132">
        <v>16.7</v>
      </c>
      <c r="D55" s="132">
        <v>30.6</v>
      </c>
    </row>
    <row r="56" spans="1:4" ht="14.5">
      <c r="A56" s="7"/>
      <c r="B56" s="114">
        <v>60</v>
      </c>
      <c r="C56" s="132">
        <v>18.100000000000001</v>
      </c>
      <c r="D56" s="132">
        <v>33.700000000000003</v>
      </c>
    </row>
    <row r="57" spans="1:4" ht="14.5">
      <c r="A57" s="7"/>
      <c r="B57" s="114">
        <v>61</v>
      </c>
      <c r="C57" s="132">
        <v>19.7</v>
      </c>
      <c r="D57" s="132">
        <v>37.299999999999997</v>
      </c>
    </row>
    <row r="58" spans="1:4" ht="14.5">
      <c r="A58" s="7"/>
      <c r="B58" s="114">
        <v>62</v>
      </c>
      <c r="C58" s="132">
        <v>21.400000000000002</v>
      </c>
      <c r="D58" s="132">
        <v>41.3</v>
      </c>
    </row>
    <row r="59" spans="1:4" ht="14.5">
      <c r="A59" s="7"/>
      <c r="B59" s="114">
        <v>63</v>
      </c>
      <c r="C59" s="132">
        <v>23.2</v>
      </c>
      <c r="D59" s="132">
        <v>45.9</v>
      </c>
    </row>
    <row r="60" spans="1:4" ht="14.5">
      <c r="A60" s="7"/>
      <c r="B60" s="114">
        <v>64</v>
      </c>
      <c r="C60" s="132">
        <v>25.2</v>
      </c>
      <c r="D60" s="132">
        <v>50.9</v>
      </c>
    </row>
    <row r="61" spans="1:4" ht="14.5">
      <c r="A61" s="7"/>
      <c r="B61" s="114">
        <v>65</v>
      </c>
      <c r="C61" s="132">
        <v>33.4</v>
      </c>
      <c r="D61" s="132"/>
    </row>
    <row r="62" spans="1:4" ht="14.5">
      <c r="A62" s="7"/>
      <c r="B62" s="114">
        <v>66</v>
      </c>
      <c r="C62" s="132">
        <v>38.199999999999996</v>
      </c>
      <c r="D62" s="132"/>
    </row>
    <row r="63" spans="1:4" ht="14.5">
      <c r="A63" s="1"/>
      <c r="B63" s="114">
        <v>67</v>
      </c>
      <c r="C63" s="132">
        <v>43.8</v>
      </c>
      <c r="D63" s="132"/>
    </row>
    <row r="64" spans="1:4" ht="14.5">
      <c r="A64" s="1"/>
      <c r="B64" s="114">
        <v>68</v>
      </c>
      <c r="C64" s="132">
        <v>50</v>
      </c>
      <c r="D64" s="132"/>
    </row>
    <row r="65" spans="1:4" ht="14.5">
      <c r="A65" s="1"/>
      <c r="B65" s="116">
        <v>69</v>
      </c>
      <c r="C65" s="133">
        <v>56.7</v>
      </c>
      <c r="D65" s="133"/>
    </row>
    <row r="66" spans="1:4">
      <c r="A66" s="1"/>
      <c r="B66" s="1"/>
      <c r="D66" s="4"/>
    </row>
    <row r="67" spans="1:4">
      <c r="A67" s="10"/>
      <c r="B67" s="8"/>
    </row>
    <row r="68" spans="1:4">
      <c r="A68" s="7"/>
      <c r="B68" s="7"/>
      <c r="C68" s="12"/>
      <c r="D68" s="11"/>
    </row>
    <row r="69" spans="1:4">
      <c r="A69" s="7"/>
      <c r="B69" s="7"/>
      <c r="C69" s="12"/>
      <c r="D69" s="11"/>
    </row>
    <row r="70" spans="1:4">
      <c r="A70" s="7"/>
      <c r="B70" s="7"/>
      <c r="C70" s="12"/>
      <c r="D70" s="11"/>
    </row>
    <row r="71" spans="1:4">
      <c r="A71" s="7"/>
      <c r="B71" s="7"/>
      <c r="C71" s="12"/>
      <c r="D71" s="11"/>
    </row>
    <row r="72" spans="1:4">
      <c r="A72" s="7"/>
      <c r="B72" s="7"/>
    </row>
  </sheetData>
  <mergeCells count="2">
    <mergeCell ref="B9:B10"/>
    <mergeCell ref="C9:D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topLeftCell="A29" workbookViewId="0">
      <selection activeCell="H55" sqref="H55"/>
    </sheetView>
  </sheetViews>
  <sheetFormatPr defaultColWidth="12.81640625" defaultRowHeight="13.5"/>
  <cols>
    <col min="1" max="1" width="3.1796875" style="6" customWidth="1"/>
    <col min="2" max="2" width="8.1796875" style="6" customWidth="1"/>
    <col min="3" max="4" width="10" style="1" customWidth="1"/>
    <col min="5" max="16384" width="12.81640625" style="7"/>
  </cols>
  <sheetData>
    <row r="1" spans="1:4">
      <c r="A1" s="9"/>
      <c r="B1" s="5"/>
      <c r="D1" s="2"/>
    </row>
    <row r="2" spans="1:4">
      <c r="B2" s="5"/>
    </row>
    <row r="3" spans="1:4">
      <c r="B3" s="6" t="s">
        <v>53</v>
      </c>
    </row>
    <row r="4" spans="1:4">
      <c r="C4" s="6"/>
      <c r="D4" s="6"/>
    </row>
    <row r="5" spans="1:4" ht="16.5" customHeight="1">
      <c r="D5" s="3"/>
    </row>
    <row r="6" spans="1:4">
      <c r="D6" s="3"/>
    </row>
    <row r="7" spans="1:4">
      <c r="D7" s="3"/>
    </row>
    <row r="8" spans="1:4">
      <c r="B8" s="5"/>
      <c r="C8" s="1" t="s">
        <v>62</v>
      </c>
      <c r="D8" s="7" t="s">
        <v>64</v>
      </c>
    </row>
    <row r="9" spans="1:4" ht="15" customHeight="1">
      <c r="B9" s="163" t="s">
        <v>50</v>
      </c>
      <c r="C9" s="166" t="s">
        <v>67</v>
      </c>
      <c r="D9" s="168" t="s">
        <v>67</v>
      </c>
    </row>
    <row r="10" spans="1:4">
      <c r="A10" s="7"/>
      <c r="B10" s="164"/>
      <c r="C10" s="167"/>
      <c r="D10" s="169"/>
    </row>
    <row r="11" spans="1:4" ht="14.5">
      <c r="A11" s="7"/>
      <c r="B11" s="112">
        <v>15</v>
      </c>
      <c r="C11" s="113">
        <v>0.77</v>
      </c>
      <c r="D11" s="113">
        <v>1.55</v>
      </c>
    </row>
    <row r="12" spans="1:4" ht="14.5">
      <c r="A12" s="7"/>
      <c r="B12" s="114">
        <v>16</v>
      </c>
      <c r="C12" s="115">
        <v>0.77</v>
      </c>
      <c r="D12" s="115">
        <v>1.55</v>
      </c>
    </row>
    <row r="13" spans="1:4" ht="14.5">
      <c r="A13" s="7"/>
      <c r="B13" s="114">
        <v>17</v>
      </c>
      <c r="C13" s="115">
        <v>0.77</v>
      </c>
      <c r="D13" s="115">
        <v>1.55</v>
      </c>
    </row>
    <row r="14" spans="1:4" ht="14.5">
      <c r="A14" s="7"/>
      <c r="B14" s="114">
        <v>18</v>
      </c>
      <c r="C14" s="115">
        <v>0.77</v>
      </c>
      <c r="D14" s="115">
        <v>1.55</v>
      </c>
    </row>
    <row r="15" spans="1:4" ht="14.5">
      <c r="A15" s="7"/>
      <c r="B15" s="114">
        <v>19</v>
      </c>
      <c r="C15" s="115">
        <v>0.77</v>
      </c>
      <c r="D15" s="115">
        <v>1.55</v>
      </c>
    </row>
    <row r="16" spans="1:4" ht="14.5">
      <c r="A16" s="7"/>
      <c r="B16" s="114">
        <v>20</v>
      </c>
      <c r="C16" s="115">
        <v>0.78</v>
      </c>
      <c r="D16" s="115">
        <v>1.57</v>
      </c>
    </row>
    <row r="17" spans="1:4" ht="14.5">
      <c r="A17" s="7"/>
      <c r="B17" s="114">
        <v>21</v>
      </c>
      <c r="C17" s="115">
        <v>0.78</v>
      </c>
      <c r="D17" s="115">
        <v>1.6</v>
      </c>
    </row>
    <row r="18" spans="1:4" ht="14.5">
      <c r="A18" s="7"/>
      <c r="B18" s="114">
        <v>22</v>
      </c>
      <c r="C18" s="115">
        <v>0.79</v>
      </c>
      <c r="D18" s="115">
        <v>1.62</v>
      </c>
    </row>
    <row r="19" spans="1:4" ht="14.5">
      <c r="A19" s="7"/>
      <c r="B19" s="114">
        <v>23</v>
      </c>
      <c r="C19" s="115">
        <v>0.79</v>
      </c>
      <c r="D19" s="115">
        <v>1.64</v>
      </c>
    </row>
    <row r="20" spans="1:4" ht="14.5">
      <c r="A20" s="7"/>
      <c r="B20" s="114">
        <v>24</v>
      </c>
      <c r="C20" s="115">
        <v>0.8</v>
      </c>
      <c r="D20" s="115">
        <v>1.66</v>
      </c>
    </row>
    <row r="21" spans="1:4" ht="14.5">
      <c r="A21" s="7"/>
      <c r="B21" s="114">
        <v>25</v>
      </c>
      <c r="C21" s="115">
        <v>0.81</v>
      </c>
      <c r="D21" s="115">
        <v>1.68</v>
      </c>
    </row>
    <row r="22" spans="1:4" ht="14.5">
      <c r="A22" s="7"/>
      <c r="B22" s="114">
        <v>26</v>
      </c>
      <c r="C22" s="115">
        <v>0.82</v>
      </c>
      <c r="D22" s="115">
        <v>1.72</v>
      </c>
    </row>
    <row r="23" spans="1:4" ht="14.5">
      <c r="A23" s="7"/>
      <c r="B23" s="114">
        <v>27</v>
      </c>
      <c r="C23" s="115">
        <v>0.83</v>
      </c>
      <c r="D23" s="115">
        <v>1.76</v>
      </c>
    </row>
    <row r="24" spans="1:4" ht="14.5">
      <c r="A24" s="7"/>
      <c r="B24" s="114">
        <v>28</v>
      </c>
      <c r="C24" s="115">
        <v>0.84</v>
      </c>
      <c r="D24" s="115">
        <v>1.82</v>
      </c>
    </row>
    <row r="25" spans="1:4" ht="14.5">
      <c r="A25" s="7"/>
      <c r="B25" s="114">
        <v>29</v>
      </c>
      <c r="C25" s="115">
        <v>0.86</v>
      </c>
      <c r="D25" s="115">
        <v>1.9</v>
      </c>
    </row>
    <row r="26" spans="1:4" ht="14.5">
      <c r="A26" s="7"/>
      <c r="B26" s="114">
        <v>30</v>
      </c>
      <c r="C26" s="115">
        <v>0.88</v>
      </c>
      <c r="D26" s="115">
        <v>1.99</v>
      </c>
    </row>
    <row r="27" spans="1:4" ht="14.5">
      <c r="A27" s="7"/>
      <c r="B27" s="114">
        <v>31</v>
      </c>
      <c r="C27" s="115">
        <v>0.91</v>
      </c>
      <c r="D27" s="115">
        <v>2.1</v>
      </c>
    </row>
    <row r="28" spans="1:4" ht="14.5">
      <c r="A28" s="7"/>
      <c r="B28" s="114">
        <v>32</v>
      </c>
      <c r="C28" s="115">
        <v>0.95</v>
      </c>
      <c r="D28" s="115">
        <v>2.21</v>
      </c>
    </row>
    <row r="29" spans="1:4" ht="14.5">
      <c r="A29" s="7"/>
      <c r="B29" s="114">
        <v>33</v>
      </c>
      <c r="C29" s="115">
        <v>0.98</v>
      </c>
      <c r="D29" s="115">
        <v>2.34</v>
      </c>
    </row>
    <row r="30" spans="1:4" ht="14.5">
      <c r="A30" s="7"/>
      <c r="B30" s="114">
        <v>34</v>
      </c>
      <c r="C30" s="115">
        <v>1.03</v>
      </c>
      <c r="D30" s="115">
        <v>2.48</v>
      </c>
    </row>
    <row r="31" spans="1:4" ht="14.5">
      <c r="A31" s="7"/>
      <c r="B31" s="114">
        <v>35</v>
      </c>
      <c r="C31" s="115">
        <v>1.1000000000000001</v>
      </c>
      <c r="D31" s="115">
        <v>2.62</v>
      </c>
    </row>
    <row r="32" spans="1:4" ht="14.5">
      <c r="A32" s="7"/>
      <c r="B32" s="114">
        <v>36</v>
      </c>
      <c r="C32" s="115">
        <v>1.18</v>
      </c>
      <c r="D32" s="115">
        <v>2.79</v>
      </c>
    </row>
    <row r="33" spans="1:4" ht="14.5">
      <c r="A33" s="7"/>
      <c r="B33" s="114">
        <v>37</v>
      </c>
      <c r="C33" s="115">
        <v>1.27</v>
      </c>
      <c r="D33" s="115">
        <v>2.96</v>
      </c>
    </row>
    <row r="34" spans="1:4" ht="14.5">
      <c r="A34" s="7"/>
      <c r="B34" s="114">
        <v>38</v>
      </c>
      <c r="C34" s="115">
        <v>1.37</v>
      </c>
      <c r="D34" s="115">
        <v>3.16</v>
      </c>
    </row>
    <row r="35" spans="1:4" ht="14.5">
      <c r="A35" s="7"/>
      <c r="B35" s="114">
        <v>39</v>
      </c>
      <c r="C35" s="115">
        <v>1.5</v>
      </c>
      <c r="D35" s="115">
        <v>3.35</v>
      </c>
    </row>
    <row r="36" spans="1:4" ht="14.5">
      <c r="A36" s="7"/>
      <c r="B36" s="114">
        <v>40</v>
      </c>
      <c r="C36" s="115">
        <v>1.65</v>
      </c>
      <c r="D36" s="115">
        <v>3.58</v>
      </c>
    </row>
    <row r="37" spans="1:4" ht="14.5">
      <c r="A37" s="7"/>
      <c r="B37" s="114">
        <v>41</v>
      </c>
      <c r="C37" s="115">
        <v>1.81</v>
      </c>
      <c r="D37" s="115">
        <v>3.81</v>
      </c>
    </row>
    <row r="38" spans="1:4" ht="14.5">
      <c r="A38" s="7"/>
      <c r="B38" s="114">
        <v>42</v>
      </c>
      <c r="C38" s="115">
        <v>2</v>
      </c>
      <c r="D38" s="115">
        <v>4.0599999999999996</v>
      </c>
    </row>
    <row r="39" spans="1:4" ht="14.5">
      <c r="A39" s="7"/>
      <c r="B39" s="114">
        <v>43</v>
      </c>
      <c r="C39" s="115">
        <v>2.21</v>
      </c>
      <c r="D39" s="115">
        <v>4.32</v>
      </c>
    </row>
    <row r="40" spans="1:4" ht="14.5">
      <c r="A40" s="7"/>
      <c r="B40" s="114">
        <v>44</v>
      </c>
      <c r="C40" s="115">
        <v>2.4500000000000002</v>
      </c>
      <c r="D40" s="115">
        <v>4.6100000000000003</v>
      </c>
    </row>
    <row r="41" spans="1:4" ht="14.5">
      <c r="A41" s="7"/>
      <c r="B41" s="114">
        <v>45</v>
      </c>
      <c r="C41" s="115">
        <v>2.71</v>
      </c>
      <c r="D41" s="115">
        <v>4.91</v>
      </c>
    </row>
    <row r="42" spans="1:4" ht="14.5">
      <c r="A42" s="7"/>
      <c r="B42" s="114">
        <v>46</v>
      </c>
      <c r="C42" s="115">
        <v>3.01</v>
      </c>
      <c r="D42" s="115">
        <v>5.25</v>
      </c>
    </row>
    <row r="43" spans="1:4" ht="14.5">
      <c r="A43" s="7"/>
      <c r="B43" s="114">
        <v>47</v>
      </c>
      <c r="C43" s="115">
        <v>3.33</v>
      </c>
      <c r="D43" s="115">
        <v>5.61</v>
      </c>
    </row>
    <row r="44" spans="1:4" ht="14.5">
      <c r="A44" s="7"/>
      <c r="B44" s="114">
        <v>48</v>
      </c>
      <c r="C44" s="115">
        <v>3.7</v>
      </c>
      <c r="D44" s="115">
        <v>6</v>
      </c>
    </row>
    <row r="45" spans="1:4" ht="14.5">
      <c r="A45" s="7"/>
      <c r="B45" s="114">
        <v>49</v>
      </c>
      <c r="C45" s="115">
        <v>4.0999999999999996</v>
      </c>
      <c r="D45" s="115">
        <v>6.42</v>
      </c>
    </row>
    <row r="46" spans="1:4" ht="14.5">
      <c r="A46" s="7"/>
      <c r="B46" s="114">
        <v>50</v>
      </c>
      <c r="C46" s="115">
        <v>4.5199999999999996</v>
      </c>
      <c r="D46" s="115">
        <v>6.86</v>
      </c>
    </row>
    <row r="47" spans="1:4" ht="14.5">
      <c r="A47" s="7"/>
      <c r="B47" s="114">
        <v>51</v>
      </c>
      <c r="C47" s="115">
        <v>5</v>
      </c>
      <c r="D47" s="115">
        <v>7.36</v>
      </c>
    </row>
    <row r="48" spans="1:4" ht="14.5">
      <c r="A48" s="7"/>
      <c r="B48" s="114">
        <v>52</v>
      </c>
      <c r="C48" s="115">
        <v>5.52</v>
      </c>
      <c r="D48" s="115">
        <v>7.91</v>
      </c>
    </row>
    <row r="49" spans="1:4" ht="14.5">
      <c r="A49" s="7"/>
      <c r="B49" s="114">
        <v>53</v>
      </c>
      <c r="C49" s="115">
        <v>6.07</v>
      </c>
      <c r="D49" s="115">
        <v>8.51</v>
      </c>
    </row>
    <row r="50" spans="1:4" ht="14.5">
      <c r="A50" s="7"/>
      <c r="B50" s="114">
        <v>54</v>
      </c>
      <c r="C50" s="115">
        <v>6.69</v>
      </c>
      <c r="D50" s="115">
        <v>9.17</v>
      </c>
    </row>
    <row r="51" spans="1:4" ht="14.5">
      <c r="A51" s="7"/>
      <c r="B51" s="114">
        <v>55</v>
      </c>
      <c r="C51" s="115">
        <v>7.34</v>
      </c>
      <c r="D51" s="115">
        <v>9.89</v>
      </c>
    </row>
    <row r="52" spans="1:4" ht="14.5">
      <c r="A52" s="7"/>
      <c r="B52" s="114">
        <v>56</v>
      </c>
      <c r="C52" s="115">
        <v>8.0500000000000007</v>
      </c>
      <c r="D52" s="115">
        <v>10.7</v>
      </c>
    </row>
    <row r="53" spans="1:4" ht="14.5">
      <c r="A53" s="7"/>
      <c r="B53" s="114">
        <v>57</v>
      </c>
      <c r="C53" s="115">
        <v>8.82</v>
      </c>
      <c r="D53" s="115">
        <v>11.59</v>
      </c>
    </row>
    <row r="54" spans="1:4" ht="14.5">
      <c r="A54" s="7"/>
      <c r="B54" s="114">
        <v>58</v>
      </c>
      <c r="C54" s="115">
        <v>9.65</v>
      </c>
      <c r="D54" s="115">
        <v>12.59</v>
      </c>
    </row>
    <row r="55" spans="1:4" ht="14.5">
      <c r="A55" s="7"/>
      <c r="B55" s="114">
        <v>59</v>
      </c>
      <c r="C55" s="115">
        <v>10.54</v>
      </c>
      <c r="D55" s="115">
        <v>13.71</v>
      </c>
    </row>
    <row r="56" spans="1:4" ht="14.5">
      <c r="A56" s="7"/>
      <c r="B56" s="114">
        <v>60</v>
      </c>
      <c r="C56" s="115">
        <v>11.5</v>
      </c>
      <c r="D56" s="115">
        <v>14.97</v>
      </c>
    </row>
    <row r="57" spans="1:4" ht="14.5">
      <c r="A57" s="7"/>
      <c r="B57" s="114">
        <v>61</v>
      </c>
      <c r="C57" s="115">
        <v>12.48</v>
      </c>
      <c r="D57" s="115">
        <v>16.34</v>
      </c>
    </row>
    <row r="58" spans="1:4" ht="14.5">
      <c r="A58" s="7"/>
      <c r="B58" s="114">
        <v>62</v>
      </c>
      <c r="C58" s="115">
        <v>12.44</v>
      </c>
      <c r="D58" s="115">
        <v>17.36</v>
      </c>
    </row>
    <row r="59" spans="1:4" ht="14.5">
      <c r="A59" s="7"/>
      <c r="B59" s="114">
        <v>63</v>
      </c>
      <c r="C59" s="115">
        <v>6.95</v>
      </c>
      <c r="D59" s="115">
        <v>11.81</v>
      </c>
    </row>
    <row r="60" spans="1:4" ht="14.5">
      <c r="A60" s="7"/>
      <c r="B60" s="116">
        <v>64</v>
      </c>
      <c r="C60" s="115">
        <v>2.29</v>
      </c>
      <c r="D60" s="115">
        <v>3.9</v>
      </c>
    </row>
    <row r="61" spans="1:4" ht="14.5">
      <c r="A61" s="7"/>
      <c r="B61" s="114"/>
      <c r="C61" s="115"/>
      <c r="D61" s="115"/>
    </row>
    <row r="62" spans="1:4" ht="14.5">
      <c r="A62" s="7"/>
      <c r="B62" s="114"/>
      <c r="C62" s="115"/>
      <c r="D62" s="115"/>
    </row>
    <row r="63" spans="1:4">
      <c r="A63" s="7"/>
      <c r="B63" s="7"/>
      <c r="C63" s="12"/>
      <c r="D63" s="11"/>
    </row>
    <row r="64" spans="1:4">
      <c r="A64" s="7"/>
      <c r="B64" s="7"/>
      <c r="C64" s="12"/>
      <c r="D64" s="11"/>
    </row>
    <row r="65" spans="2:4">
      <c r="B65" s="7"/>
      <c r="C65" s="12"/>
      <c r="D65" s="11"/>
    </row>
    <row r="66" spans="2:4">
      <c r="B66" s="7"/>
      <c r="C66" s="12"/>
      <c r="D66" s="11"/>
    </row>
    <row r="67" spans="2:4">
      <c r="B67" s="7"/>
    </row>
  </sheetData>
  <mergeCells count="3">
    <mergeCell ref="B9:B10"/>
    <mergeCell ref="C9:C10"/>
    <mergeCell ref="D9: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F352EF20906840B4A155472D834DA9" ma:contentTypeVersion="17" ma:contentTypeDescription="Create a new document." ma:contentTypeScope="" ma:versionID="ed82a05f459ccfb105e81cbd5d773283">
  <xsd:schema xmlns:xsd="http://www.w3.org/2001/XMLSchema" xmlns:xs="http://www.w3.org/2001/XMLSchema" xmlns:p="http://schemas.microsoft.com/office/2006/metadata/properties" xmlns:ns2="0224ff88-7265-4e35-9b5d-62a60189240c" xmlns:ns3="e7536d79-9383-43e5-aaa3-b460164f184b" targetNamespace="http://schemas.microsoft.com/office/2006/metadata/properties" ma:root="true" ma:fieldsID="abae3e3dacd73da03e0369b08b7a354d" ns2:_="" ns3:_="">
    <xsd:import namespace="0224ff88-7265-4e35-9b5d-62a60189240c"/>
    <xsd:import namespace="e7536d79-9383-43e5-aaa3-b460164f18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4ff88-7265-4e35-9b5d-62a60189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4e296c-c1b1-47f1-8d86-e48206020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36d79-9383-43e5-aaa3-b460164f18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adcc46-4248-4710-8968-b33e11f180b4}" ma:internalName="TaxCatchAll" ma:showField="CatchAllData" ma:web="e7536d79-9383-43e5-aaa3-b460164f18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536d79-9383-43e5-aaa3-b460164f184b" xsi:nil="true"/>
    <lcf76f155ced4ddcb4097134ff3c332f xmlns="0224ff88-7265-4e35-9b5d-62a6018924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2.xml><?xml version="1.0" encoding="utf-8"?>
<ds:datastoreItem xmlns:ds="http://schemas.openxmlformats.org/officeDocument/2006/customXml" ds:itemID="{990344FF-9BE8-4D5D-B27B-D110EA5C5DAF}"/>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2023-02-22T22:20:32Z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0x010100FEF352EF20906840B4A155472D834DA9</vt:lpwstr>
  </property>
</Properties>
</file>