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S:\Insurance\corporate changes\PLAN DATA\2022.12.01\Hanson Australia\Internal Notification\"/>
    </mc:Choice>
  </mc:AlternateContent>
  <xr:revisionPtr revIDLastSave="0" documentId="13_ncr:1_{3084FCB3-D62A-4074-ABF3-225856F9E91F}" xr6:coauthVersionLast="47" xr6:coauthVersionMax="47" xr10:uidLastSave="{00000000-0000-0000-0000-000000000000}"/>
  <workbookProtection workbookAlgorithmName="SHA-512" workbookHashValue="uGInZa/xuMvuyLYBLZtDhcX1IE5wKOMVkmZN5iahHFuahJhXTxEmjhvGViyF3K+nck9K3o1rG7/usGE6a7EVbg==" workbookSaltValue="gBuqZNSHOiT6QaxvmsK4lg==" workbookSpinCount="100000" lockStructure="1"/>
  <bookViews>
    <workbookView xWindow="-103" yWindow="-103" windowWidth="16663" windowHeight="8863" tabRatio="898" xr2:uid="{00000000-000D-0000-FFFF-FFFF00000000}"/>
  </bookViews>
  <sheets>
    <sheet name="Permanent Employee" sheetId="4" r:id="rId1"/>
    <sheet name="Casual Employees" sheetId="8" r:id="rId2"/>
    <sheet name="D&amp;TPD-Rates" sheetId="7" state="hidden" r:id="rId3"/>
    <sheet name="IP-rates" sheetId="6" state="hidden" r:id="rId4"/>
  </sheets>
  <definedNames>
    <definedName name="Casual">'Permanent Employee'!$Y$11</definedName>
    <definedName name="Employmenttype">'Permanent Employee'!$V$11:$V$12</definedName>
    <definedName name="Permanent">'Permanent Employee'!$W$11:$W$12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8" l="1"/>
  <c r="D9" i="4" l="1"/>
  <c r="D9" i="8"/>
  <c r="W4" i="8"/>
  <c r="W5" i="8" s="1"/>
  <c r="I12" i="8" l="1"/>
  <c r="M13" i="8" s="1"/>
  <c r="L13" i="8" s="1"/>
  <c r="M7" i="8"/>
  <c r="L7" i="8" s="1"/>
  <c r="I7" i="8"/>
  <c r="I11" i="8"/>
  <c r="I15" i="8" l="1"/>
  <c r="M8" i="8"/>
  <c r="L8" i="8" s="1"/>
  <c r="M12" i="8"/>
  <c r="M14" i="8" s="1"/>
  <c r="L14" i="8" s="1"/>
  <c r="I14" i="8"/>
  <c r="M9" i="8" l="1"/>
  <c r="L9" i="8" s="1"/>
  <c r="M17" i="8"/>
  <c r="L17" i="8" s="1"/>
  <c r="L12" i="8"/>
  <c r="M16" i="8"/>
  <c r="L16" i="8" l="1"/>
  <c r="M18" i="8"/>
  <c r="AC6" i="4"/>
  <c r="S10" i="4"/>
  <c r="I18" i="8" l="1"/>
  <c r="L18" i="8"/>
  <c r="I17" i="8" s="1"/>
  <c r="I9" i="4"/>
  <c r="M9" i="4" s="1"/>
  <c r="S14" i="4"/>
  <c r="I10" i="4"/>
  <c r="M12" i="4" s="1"/>
  <c r="I11" i="4"/>
  <c r="M13" i="4" s="1"/>
  <c r="S15" i="4" l="1"/>
  <c r="U16" i="4" s="1"/>
  <c r="M16" i="4"/>
  <c r="U15" i="4" l="1"/>
  <c r="AC7" i="4"/>
  <c r="I7" i="4" s="1"/>
  <c r="M7" i="4" s="1"/>
  <c r="S11" i="4" l="1"/>
  <c r="H24" i="4" s="1"/>
  <c r="I8" i="4"/>
  <c r="M8" i="4" s="1"/>
  <c r="S12" i="4"/>
  <c r="S13" i="4" l="1"/>
  <c r="U13" i="4" s="1"/>
  <c r="U11" i="4" s="1"/>
  <c r="H12" i="4" s="1"/>
  <c r="M14" i="4"/>
  <c r="I14" i="4"/>
  <c r="I13" i="4"/>
  <c r="L12" i="4"/>
  <c r="L7" i="4" l="1"/>
  <c r="M17" i="4"/>
  <c r="M18" i="4"/>
  <c r="M10" i="4"/>
  <c r="L9" i="4"/>
  <c r="L16" i="4"/>
  <c r="L14" i="4"/>
  <c r="L13" i="4"/>
  <c r="L8" i="4"/>
  <c r="M19" i="4" l="1"/>
  <c r="I17" i="4" s="1"/>
  <c r="L10" i="4"/>
  <c r="L18" i="4"/>
  <c r="L19" i="4" l="1"/>
  <c r="I16" i="4" s="1"/>
  <c r="L17" i="4"/>
</calcChain>
</file>

<file path=xl/sharedStrings.xml><?xml version="1.0" encoding="utf-8"?>
<sst xmlns="http://schemas.openxmlformats.org/spreadsheetml/2006/main" count="165" uniqueCount="94">
  <si>
    <t>LOGO</t>
  </si>
  <si>
    <t>Your details</t>
  </si>
  <si>
    <t>Premium &amp; Cover Summary</t>
  </si>
  <si>
    <t>Detailed Premium Breakdown</t>
  </si>
  <si>
    <t>YFM cease</t>
  </si>
  <si>
    <t>Please complete the appropriate blank highlighted fields</t>
  </si>
  <si>
    <t>Weekly</t>
  </si>
  <si>
    <t>Annual</t>
  </si>
  <si>
    <t>Greater than AAL Notes</t>
  </si>
  <si>
    <t>Date at Age 67</t>
  </si>
  <si>
    <t>Date of Calculation (dd/mm/yyyy)</t>
  </si>
  <si>
    <t>Standard Death Cover</t>
  </si>
  <si>
    <t>Standard Death Premium</t>
  </si>
  <si>
    <t xml:space="preserve">Gender </t>
  </si>
  <si>
    <t>Years to Age 67</t>
  </si>
  <si>
    <t>DOB (dd/mm/yyyy)</t>
  </si>
  <si>
    <t>Standard TPD Cover</t>
  </si>
  <si>
    <t>Standard TPD Premium</t>
  </si>
  <si>
    <t>IP limit</t>
  </si>
  <si>
    <t>Age</t>
  </si>
  <si>
    <t>TPD limit</t>
  </si>
  <si>
    <t>Male</t>
  </si>
  <si>
    <t>Gender</t>
  </si>
  <si>
    <t>Additional Death Cover</t>
  </si>
  <si>
    <t>Total Standard Premium</t>
  </si>
  <si>
    <t>AAL</t>
  </si>
  <si>
    <t>Female</t>
  </si>
  <si>
    <t>Salary</t>
  </si>
  <si>
    <t>Additional TPD Cover</t>
  </si>
  <si>
    <t>DEATH Extra</t>
  </si>
  <si>
    <t>Additional Death Premium</t>
  </si>
  <si>
    <t>TPD Max</t>
  </si>
  <si>
    <t>IP % of Salary</t>
  </si>
  <si>
    <t>Total Death Cover</t>
  </si>
  <si>
    <t>Additional TPD Premium</t>
  </si>
  <si>
    <t>TPD Extra</t>
  </si>
  <si>
    <t>Total TPD Cover</t>
  </si>
  <si>
    <t>Total Additional Premium</t>
  </si>
  <si>
    <t>IP Max</t>
  </si>
  <si>
    <t>IP Extra</t>
  </si>
  <si>
    <r>
      <t xml:space="preserve">Total Premium - Weekly </t>
    </r>
    <r>
      <rPr>
        <b/>
        <vertAlign val="superscript"/>
        <sz val="14"/>
        <color rgb="FF1C355E"/>
        <rFont val="Arial"/>
        <family val="2"/>
      </rPr>
      <t>3</t>
    </r>
  </si>
  <si>
    <t>Total Income Protection Premium</t>
  </si>
  <si>
    <t>Total Premium - Annual</t>
  </si>
  <si>
    <t>Total Death Premium</t>
  </si>
  <si>
    <t>Total TPD Premium</t>
  </si>
  <si>
    <r>
      <t xml:space="preserve">Total Premium </t>
    </r>
    <r>
      <rPr>
        <b/>
        <vertAlign val="superscript"/>
        <sz val="14"/>
        <color rgb="FF1C355E"/>
        <rFont val="Arial"/>
        <family val="2"/>
      </rPr>
      <t>3</t>
    </r>
  </si>
  <si>
    <t>Death &amp; TPD</t>
  </si>
  <si>
    <t>IP</t>
  </si>
  <si>
    <t>2.  Applications for Additional Death &amp; TPD cover are subject to acceptance by the insurer.</t>
  </si>
  <si>
    <t>3.  Note that rounding variations may occur in the calculations.</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</si>
  <si>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</si>
  <si>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</si>
  <si>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</si>
  <si>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</si>
  <si>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Age Last</t>
  </si>
  <si>
    <t>Death</t>
  </si>
  <si>
    <t>TPD</t>
  </si>
  <si>
    <t>Hanson Australia Superannuation Plan (General)</t>
  </si>
  <si>
    <t>Insurance Calculator for Permanent employees</t>
  </si>
  <si>
    <t>Occupational Category</t>
  </si>
  <si>
    <t>White Collar</t>
  </si>
  <si>
    <t>Blue Collar</t>
  </si>
  <si>
    <t>Heavy Blue Collar</t>
  </si>
  <si>
    <t>Occupational cat</t>
  </si>
  <si>
    <t>Death &amp; TPD - % of Salary option (default 17.5%)</t>
  </si>
  <si>
    <r>
      <rPr>
        <b/>
        <i/>
        <sz val="10"/>
        <color rgb="FFF24E49"/>
        <rFont val="Arial"/>
        <family val="2"/>
      </rPr>
      <t>Please complete if you require Additional Death &amp; TPD cover</t>
    </r>
    <r>
      <rPr>
        <i/>
        <sz val="10"/>
        <color rgb="FFF24E49"/>
        <rFont val="Arial"/>
        <family val="2"/>
      </rPr>
      <t xml:space="preserve">
(NOTE: This amount is in addition to your Standard cover)</t>
    </r>
  </si>
  <si>
    <r>
      <t xml:space="preserve">Additional Death Cover </t>
    </r>
    <r>
      <rPr>
        <b/>
        <vertAlign val="superscript"/>
        <sz val="14"/>
        <color rgb="FF1C355E"/>
        <rFont val="Arial"/>
        <family val="2"/>
      </rPr>
      <t>2</t>
    </r>
  </si>
  <si>
    <r>
      <t xml:space="preserve">Additional TPD Cover </t>
    </r>
    <r>
      <rPr>
        <b/>
        <vertAlign val="superscript"/>
        <sz val="14"/>
        <color rgb="FF1C355E"/>
        <rFont val="Arial"/>
        <family val="2"/>
      </rPr>
      <t>2</t>
    </r>
  </si>
  <si>
    <t xml:space="preserve"> 1.  Income Protection cover quoted provides you with a replacement income of up to 75% of your Salary, after a Waiting Period of 90 days, for up 2 years if you are unable to work due to injury or illness.</t>
  </si>
  <si>
    <r>
      <t xml:space="preserve">Optional Income Protection Cover p.a. </t>
    </r>
    <r>
      <rPr>
        <b/>
        <vertAlign val="superscript"/>
        <sz val="14"/>
        <color rgb="FF1C355E"/>
        <rFont val="Arial"/>
        <family val="2"/>
      </rPr>
      <t>1 2</t>
    </r>
  </si>
  <si>
    <t>Optional Income Protection</t>
  </si>
  <si>
    <t>Annual Rates Per $1,000 Sum Insured Payable Monthly</t>
  </si>
  <si>
    <t>White</t>
  </si>
  <si>
    <t>Blue</t>
  </si>
  <si>
    <t>Heavy Blue</t>
  </si>
  <si>
    <t>Dth &amp; TPD</t>
  </si>
  <si>
    <t>Optional Income Protection Premium</t>
  </si>
  <si>
    <t>Hanson Australia (General) - Permanent employees</t>
  </si>
  <si>
    <r>
      <t xml:space="preserve">
If you are an eligible Permanent employee (refer to your </t>
    </r>
    <r>
      <rPr>
        <i/>
        <sz val="9"/>
        <color theme="1"/>
        <rFont val="Arial"/>
        <family val="2"/>
      </rPr>
      <t>Super Savings - Corporate Insurance guide</t>
    </r>
    <r>
      <rPr>
        <sz val="9"/>
        <color theme="1"/>
        <rFont val="Arial"/>
        <family val="2"/>
      </rPr>
      <t>), you will automatically receive the amount of Standard Death and Tota</t>
    </r>
    <r>
      <rPr>
        <sz val="9"/>
        <color rgb="FF333333"/>
        <rFont val="Arial"/>
        <family val="2"/>
      </rPr>
      <t xml:space="preserve">l &amp; Permanent Disability cover as shown above, subject to the Automatic Acceptance Limits of $1,500,000 as set by the insurer. 
Should you wish to apply for cover amounts above the Automatic Acceptance Limits a health questionnaire may be required. Acceptance is subject to approval by the plan insurer. 
Income Protection Cover pays a monthly income of up to 75% of your Pre-Disability Salary, less any offsets, for a Benefit Period of up to 2 years, after a 90 day waiting period.
</t>
    </r>
  </si>
  <si>
    <t>Insurance Calculator for Casual employees</t>
  </si>
  <si>
    <t>Please complete the appropriate blank orange fields</t>
  </si>
  <si>
    <r>
      <t xml:space="preserve">Additional Death Cover </t>
    </r>
    <r>
      <rPr>
        <b/>
        <vertAlign val="superscript"/>
        <sz val="14"/>
        <color rgb="FF1C355E"/>
        <rFont val="Arial"/>
        <family val="2"/>
      </rPr>
      <t>1</t>
    </r>
  </si>
  <si>
    <r>
      <t xml:space="preserve">Total Premium - Weekly </t>
    </r>
    <r>
      <rPr>
        <b/>
        <vertAlign val="superscript"/>
        <sz val="14"/>
        <color rgb="FF1C355E"/>
        <rFont val="Arial"/>
        <family val="2"/>
      </rPr>
      <t>2</t>
    </r>
  </si>
  <si>
    <r>
      <t xml:space="preserve">Additional TPD Cover </t>
    </r>
    <r>
      <rPr>
        <b/>
        <vertAlign val="superscript"/>
        <sz val="14"/>
        <color rgb="FF1C355E"/>
        <rFont val="Arial"/>
        <family val="2"/>
      </rPr>
      <t>1</t>
    </r>
  </si>
  <si>
    <r>
      <t xml:space="preserve">Total Premium </t>
    </r>
    <r>
      <rPr>
        <b/>
        <vertAlign val="superscript"/>
        <sz val="14"/>
        <color rgb="FF1C355E"/>
        <rFont val="Arial"/>
        <family val="2"/>
      </rPr>
      <t>2</t>
    </r>
  </si>
  <si>
    <t>1.  Applications for Additional Death &amp; TPD cover are subject to acceptance by the insurer.</t>
  </si>
  <si>
    <t>2.  Note that rounding variations may occur in the calculations</t>
  </si>
  <si>
    <t>Hanson Australia - Casual employees</t>
  </si>
  <si>
    <r>
      <t xml:space="preserve">If you are an eligible Casual employee (refer to your </t>
    </r>
    <r>
      <rPr>
        <i/>
        <sz val="9"/>
        <color rgb="FF1C355E"/>
        <rFont val="Arial"/>
        <family val="2"/>
      </rPr>
      <t>Sunsuper for life Corporate Insurance guide</t>
    </r>
    <r>
      <rPr>
        <sz val="9"/>
        <color rgb="FF1C355E"/>
        <rFont val="Arial"/>
        <family val="2"/>
      </rPr>
      <t xml:space="preserve">), you will automatically receive cover as shown above, subject to the Automatic Acceptance Limits of $50,000 for Death &amp; Total and Permanent Disability cover.
The cover amounts shown above has been limited to this limit. A health questionnaire may be required if your cover is over the Automatic Acceptance Limit, you are not eligible for cover or you choose a higher level of cover at a later date. </t>
    </r>
  </si>
  <si>
    <r>
      <t xml:space="preserve">Please read this quote in conjunction with your Product Disclosure Statement (PDS), available from </t>
    </r>
    <r>
      <rPr>
        <b/>
        <sz val="9"/>
        <color rgb="FF1C355E"/>
        <rFont val="Arial"/>
        <family val="2"/>
      </rPr>
      <t>sunsuper.com.au/hansonau</t>
    </r>
  </si>
  <si>
    <t>Please note that the above quote is an approximation only and is subject to the insurer’s assessment of your application. It is general information only and does not constitute either an offer or the provision of financial advice from your Employer, the Insurer or Sunsuper Pty Ltd, trustee of Sunsuper Superannuation Fund. Sunsuper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</si>
  <si>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Sunsuper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</si>
  <si>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Sunsuper Pty Ltd (ABN 88 010 720 840 AFSL No. 228975) as trustee for the Sunsuper Superannuation Fund (ABN 98 503 137 921). </t>
  </si>
  <si>
    <r>
      <t>Please read this quote in conjunction with your Product Disclosure Statement (PDS), available from https://portal.australianretirementtrust.com.au/</t>
    </r>
    <r>
      <rPr>
        <b/>
        <sz val="9"/>
        <color theme="1"/>
        <rFont val="Arial"/>
        <family val="2"/>
      </rPr>
      <t>hanson-general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</si>
</sst>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 numFmtId="181" formatCode="0.0%"/>
  </numFmts>
  <fonts count="166">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b/>
      <sz val="11"/>
      <name val="Arial"/>
      <family val="2"/>
    </font>
    <font>
      <sz val="18"/>
      <color rgb="FFFFFFFF"/>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b/>
      <sz val="10"/>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i/>
      <sz val="9"/>
      <color theme="1"/>
      <name val="Arial"/>
      <family val="2"/>
    </font>
    <font>
      <sz val="9"/>
      <name val="Arial"/>
      <family val="2"/>
    </font>
    <font>
      <b/>
      <sz val="9"/>
      <color theme="1"/>
      <name val="Arial"/>
      <family val="2"/>
    </font>
    <font>
      <b/>
      <sz val="16"/>
      <color rgb="FF0051FF"/>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vertAlign val="superscript"/>
      <sz val="14"/>
      <color rgb="FF1C355E"/>
      <name val="Arial"/>
      <family val="2"/>
    </font>
    <font>
      <b/>
      <u/>
      <sz val="10"/>
      <color rgb="FF0051FF"/>
      <name val="Arial"/>
      <family val="2"/>
    </font>
    <font>
      <sz val="11"/>
      <color rgb="FF1C355E"/>
      <name val="Arial"/>
      <family val="2"/>
    </font>
    <font>
      <b/>
      <sz val="11"/>
      <color rgb="FF1C355E"/>
      <name val="Arial"/>
      <family val="2"/>
    </font>
    <font>
      <b/>
      <sz val="10"/>
      <color rgb="FF1C355E"/>
      <name val="Arial"/>
      <family val="2"/>
    </font>
    <font>
      <i/>
      <sz val="10"/>
      <color rgb="FFF24E49"/>
      <name val="Arial"/>
      <family val="2"/>
    </font>
    <font>
      <b/>
      <i/>
      <sz val="10"/>
      <color rgb="FFF24E49"/>
      <name val="Arial"/>
      <family val="2"/>
    </font>
    <font>
      <sz val="10"/>
      <color rgb="FFF24E49"/>
      <name val="Calibri"/>
      <family val="2"/>
      <scheme val="minor"/>
    </font>
    <font>
      <sz val="9"/>
      <name val="Arial"/>
      <family val="2"/>
    </font>
    <font>
      <sz val="11"/>
      <name val="Arial"/>
      <family val="2"/>
    </font>
    <font>
      <sz val="9"/>
      <color rgb="FF333333"/>
      <name val="Arial"/>
      <family val="2"/>
    </font>
    <font>
      <b/>
      <sz val="16"/>
      <color theme="3" tint="-0.249977111117893"/>
      <name val="Arial"/>
      <family val="2"/>
    </font>
    <font>
      <b/>
      <sz val="18"/>
      <color rgb="FF0051FF"/>
      <name val="Arial"/>
      <family val="2"/>
    </font>
    <font>
      <b/>
      <sz val="11"/>
      <color theme="3" tint="-0.249977111117893"/>
      <name val="Arial"/>
      <family val="2"/>
    </font>
    <font>
      <b/>
      <u/>
      <sz val="10"/>
      <color theme="1"/>
      <name val="Arial"/>
      <family val="2"/>
    </font>
    <font>
      <b/>
      <u/>
      <sz val="11"/>
      <name val="Arial"/>
      <family val="2"/>
    </font>
    <font>
      <b/>
      <sz val="10"/>
      <color theme="1"/>
      <name val="Arial"/>
      <family val="2"/>
    </font>
    <font>
      <b/>
      <sz val="14"/>
      <color rgb="FF0051FF"/>
      <name val="Arial"/>
      <family val="2"/>
    </font>
    <font>
      <b/>
      <i/>
      <sz val="12"/>
      <color rgb="FFF24E49"/>
      <name val="Arial"/>
      <family val="2"/>
    </font>
    <font>
      <i/>
      <sz val="10"/>
      <color rgb="FF1C355E"/>
      <name val="Arial"/>
      <family val="2"/>
    </font>
    <font>
      <sz val="10"/>
      <color rgb="FF1C355E"/>
      <name val="Arial"/>
      <family val="2"/>
    </font>
    <font>
      <sz val="9"/>
      <color rgb="FF1C355E"/>
      <name val="Arial"/>
      <family val="2"/>
    </font>
    <font>
      <b/>
      <sz val="14"/>
      <color rgb="FF1C355E"/>
      <name val="Arial"/>
      <family val="2"/>
    </font>
    <font>
      <b/>
      <sz val="12"/>
      <color rgb="FF1C355E"/>
      <name val="Arial"/>
      <family val="2"/>
    </font>
    <font>
      <vertAlign val="superscript"/>
      <sz val="14"/>
      <color rgb="FF1C355E"/>
      <name val="Arial"/>
      <family val="2"/>
    </font>
    <font>
      <b/>
      <sz val="14"/>
      <color rgb="FF1C355E"/>
      <name val="Calibri"/>
      <family val="2"/>
      <scheme val="minor"/>
    </font>
    <font>
      <sz val="11"/>
      <color rgb="FF1C355E"/>
      <name val="Calibri"/>
      <family val="2"/>
      <scheme val="minor"/>
    </font>
    <font>
      <b/>
      <u/>
      <sz val="10"/>
      <color rgb="FF1C355E"/>
      <name val="Arial"/>
      <family val="2"/>
    </font>
    <font>
      <b/>
      <u/>
      <sz val="10"/>
      <color rgb="FF0051FF"/>
      <name val="Arial"/>
      <family val="2"/>
    </font>
    <font>
      <i/>
      <sz val="9"/>
      <color rgb="FF1C355E"/>
      <name val="Arial"/>
      <family val="2"/>
    </font>
    <font>
      <sz val="9"/>
      <color rgb="FF1C355E"/>
      <name val="Calibri"/>
      <family val="2"/>
      <scheme val="minor"/>
    </font>
    <font>
      <b/>
      <sz val="9"/>
      <color rgb="FF1C355E"/>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FF0000"/>
        <bgColor indexed="43"/>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bottom style="medium">
        <color rgb="FF0051FF"/>
      </bottom>
      <diagonal/>
    </border>
    <border>
      <left style="medium">
        <color rgb="FFD1F2FF"/>
      </left>
      <right style="medium">
        <color rgb="FFD1F2FF"/>
      </right>
      <top style="medium">
        <color rgb="FFD1F2FF"/>
      </top>
      <bottom style="medium">
        <color rgb="FFD1F2FF"/>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6" applyNumberFormat="0" applyAlignment="0" applyProtection="0"/>
    <xf numFmtId="0" fontId="36" fillId="6" borderId="7" applyNumberFormat="0" applyAlignment="0" applyProtection="0"/>
    <xf numFmtId="0" fontId="37" fillId="6" borderId="6" applyNumberFormat="0" applyAlignment="0" applyProtection="0"/>
    <xf numFmtId="0" fontId="38" fillId="0" borderId="8" applyNumberFormat="0" applyFill="0" applyAlignment="0" applyProtection="0"/>
    <xf numFmtId="0" fontId="39" fillId="7" borderId="9" applyNumberFormat="0" applyAlignment="0" applyProtection="0"/>
    <xf numFmtId="0" fontId="40" fillId="0" borderId="0" applyNumberFormat="0" applyFill="0" applyBorder="0" applyAlignment="0" applyProtection="0"/>
    <xf numFmtId="0" fontId="28" fillId="8" borderId="10" applyNumberFormat="0" applyFon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2" applyNumberFormat="0" applyFon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0"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5"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1"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3"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6"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9" applyNumberFormat="0" applyAlignment="0" applyProtection="0"/>
    <xf numFmtId="0" fontId="11" fillId="0" borderId="4"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7"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3"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8" applyNumberFormat="0" applyFill="0" applyAlignment="0" applyProtection="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6"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3"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16" applyNumberFormat="0" applyFill="0" applyAlignment="0" applyProtection="0"/>
    <xf numFmtId="0" fontId="61" fillId="0" borderId="17"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8" applyNumberFormat="0" applyFill="0" applyAlignment="0" applyProtection="0"/>
    <xf numFmtId="0" fontId="56" fillId="54" borderId="14"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5" applyNumberFormat="0" applyFill="0" applyAlignment="0" applyProtection="0"/>
    <xf numFmtId="0" fontId="48" fillId="0" borderId="20"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3"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3" applyNumberFormat="0" applyAlignment="0" applyProtection="0"/>
    <xf numFmtId="0" fontId="49" fillId="34" borderId="13" applyNumberFormat="0" applyAlignment="0" applyProtection="0"/>
    <xf numFmtId="0" fontId="47" fillId="56" borderId="12" applyNumberFormat="0" applyFont="0" applyAlignment="0" applyProtection="0"/>
    <xf numFmtId="0" fontId="64" fillId="53" borderId="19" applyNumberFormat="0" applyAlignment="0" applyProtection="0"/>
    <xf numFmtId="0" fontId="48" fillId="0" borderId="20"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0"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71" fillId="59" borderId="13" applyNumberFormat="0" applyAlignment="0" applyProtection="0"/>
    <xf numFmtId="0" fontId="71" fillId="59" borderId="13" applyNumberFormat="0" applyAlignment="0" applyProtection="0"/>
    <xf numFmtId="0" fontId="72" fillId="0" borderId="0"/>
    <xf numFmtId="0" fontId="73" fillId="54" borderId="14" applyNumberFormat="0" applyAlignment="0" applyProtection="0"/>
    <xf numFmtId="0" fontId="73" fillId="54" borderId="14" applyNumberFormat="0" applyAlignment="0" applyProtection="0"/>
    <xf numFmtId="0" fontId="20" fillId="7" borderId="9"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1" applyNumberFormat="0" applyFill="0" applyAlignment="0" applyProtection="0"/>
    <xf numFmtId="0" fontId="77" fillId="0" borderId="21" applyNumberFormat="0" applyFill="0" applyAlignment="0" applyProtection="0"/>
    <xf numFmtId="0" fontId="10" fillId="0" borderId="3"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0" fontId="11" fillId="0" borderId="4"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12"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6" applyNumberFormat="0" applyAlignment="0" applyProtection="0"/>
    <xf numFmtId="0" fontId="16" fillId="5" borderId="6" applyNumberFormat="0" applyAlignment="0" applyProtection="0"/>
    <xf numFmtId="0" fontId="81" fillId="34" borderId="13" applyNumberFormat="0" applyAlignment="0" applyProtection="0"/>
    <xf numFmtId="0" fontId="81" fillId="34" borderId="13" applyNumberFormat="0" applyAlignment="0" applyProtection="0"/>
    <xf numFmtId="0" fontId="82" fillId="0" borderId="18" applyNumberFormat="0" applyFill="0" applyAlignment="0" applyProtection="0"/>
    <xf numFmtId="0" fontId="82" fillId="0" borderId="18" applyNumberFormat="0" applyFill="0" applyAlignment="0" applyProtection="0"/>
    <xf numFmtId="0" fontId="19" fillId="0" borderId="8"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0"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8" applyNumberFormat="0" applyFill="0" applyAlignment="0" applyProtection="0"/>
    <xf numFmtId="0" fontId="49" fillId="34" borderId="13" applyNumberFormat="0" applyAlignment="0" applyProtection="0"/>
    <xf numFmtId="0" fontId="61" fillId="0" borderId="0" applyNumberFormat="0" applyFill="0" applyBorder="0" applyAlignment="0" applyProtection="0"/>
    <xf numFmtId="0" fontId="61" fillId="0" borderId="17" applyNumberFormat="0" applyFill="0" applyAlignment="0" applyProtection="0"/>
    <xf numFmtId="0" fontId="60" fillId="0" borderId="16" applyNumberFormat="0" applyFill="0" applyAlignment="0" applyProtection="0"/>
    <xf numFmtId="0" fontId="59" fillId="0" borderId="15"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14" applyNumberFormat="0" applyAlignment="0" applyProtection="0"/>
    <xf numFmtId="0" fontId="55" fillId="53" borderId="13"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0"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0"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0" applyNumberFormat="0" applyFont="0" applyAlignment="0" applyProtection="0"/>
    <xf numFmtId="0" fontId="26" fillId="56" borderId="23"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3"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7"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19" applyNumberFormat="0" applyAlignment="0" applyProtection="0"/>
    <xf numFmtId="0" fontId="85" fillId="59" borderId="19"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1"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24" applyNumberFormat="0" applyFill="0" applyAlignment="0" applyProtection="0"/>
    <xf numFmtId="164" fontId="26" fillId="0" borderId="0" applyFont="0" applyFill="0" applyBorder="0" applyAlignment="0" applyProtection="0"/>
    <xf numFmtId="0" fontId="87" fillId="0" borderId="24"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17" fillId="6" borderId="7" applyNumberFormat="0" applyAlignment="0" applyProtection="0"/>
    <xf numFmtId="0" fontId="9" fillId="0" borderId="0" applyNumberFormat="0" applyFill="0" applyBorder="0" applyAlignment="0" applyProtection="0"/>
    <xf numFmtId="0" fontId="8" fillId="0" borderId="11"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0"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7" fillId="6" borderId="7" applyNumberFormat="0" applyAlignment="0" applyProtection="0"/>
    <xf numFmtId="0" fontId="8" fillId="0" borderId="11"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0" fontId="18" fillId="6" borderId="6" applyNumberFormat="0" applyAlignment="0" applyProtection="0"/>
    <xf numFmtId="175"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0" fontId="20" fillId="7" borderId="9" applyNumberFormat="0" applyAlignment="0" applyProtection="0"/>
    <xf numFmtId="175" fontId="56" fillId="54" borderId="14" applyNumberFormat="0" applyAlignment="0" applyProtection="0"/>
    <xf numFmtId="0" fontId="56" fillId="54" borderId="14"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0" fontId="10" fillId="0" borderId="3"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0" fontId="11" fillId="0" borderId="4"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0" fontId="12" fillId="0" borderId="5"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0" fontId="16" fillId="5" borderId="6" applyNumberFormat="0" applyAlignment="0" applyProtection="0"/>
    <xf numFmtId="175"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0" fontId="19" fillId="0" borderId="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0" fontId="17" fillId="6" borderId="7" applyNumberFormat="0" applyAlignment="0" applyProtection="0"/>
    <xf numFmtId="175" fontId="64" fillId="53" borderId="19" applyNumberFormat="0" applyAlignment="0" applyProtection="0"/>
    <xf numFmtId="0" fontId="64" fillId="53" borderId="19"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0" fontId="8" fillId="0" borderId="11"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8" borderId="10"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266">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9" fontId="5" fillId="0" borderId="0" xfId="0" applyNumberFormat="1" applyFont="1" applyAlignment="1">
      <alignment horizontal="center"/>
    </xf>
    <xf numFmtId="0" fontId="5" fillId="0" borderId="0" xfId="0" applyFont="1" applyAlignment="1">
      <alignment horizontal="center"/>
    </xf>
    <xf numFmtId="2" fontId="4" fillId="0" borderId="0" xfId="1" applyNumberFormat="1" applyFont="1" applyAlignment="1">
      <alignment horizontal="center"/>
    </xf>
    <xf numFmtId="0" fontId="100" fillId="61" borderId="0" xfId="0" applyFont="1" applyFill="1"/>
    <xf numFmtId="0" fontId="101" fillId="61" borderId="0" xfId="0" applyFont="1" applyFill="1"/>
    <xf numFmtId="10" fontId="100" fillId="61" borderId="0" xfId="0" applyNumberFormat="1" applyFont="1" applyFill="1"/>
    <xf numFmtId="0" fontId="100" fillId="60" borderId="0" xfId="0" applyFont="1" applyFill="1"/>
    <xf numFmtId="0" fontId="102" fillId="61" borderId="0" xfId="0" applyFont="1" applyFill="1"/>
    <xf numFmtId="0" fontId="103" fillId="61" borderId="0" xfId="0" applyFont="1" applyFill="1"/>
    <xf numFmtId="0" fontId="104" fillId="61" borderId="0" xfId="0" applyFont="1" applyFill="1"/>
    <xf numFmtId="10" fontId="102" fillId="61" borderId="0" xfId="0" applyNumberFormat="1" applyFont="1" applyFill="1"/>
    <xf numFmtId="0" fontId="105" fillId="61" borderId="0" xfId="0" applyFont="1" applyFill="1" applyAlignment="1">
      <alignment vertical="top"/>
    </xf>
    <xf numFmtId="0" fontId="106" fillId="62" borderId="0" xfId="0" applyFont="1" applyFill="1" applyAlignment="1">
      <alignment vertical="center"/>
    </xf>
    <xf numFmtId="0" fontId="107" fillId="61" borderId="0" xfId="0" applyFont="1" applyFill="1" applyAlignment="1">
      <alignment vertical="top"/>
    </xf>
    <xf numFmtId="0" fontId="109" fillId="61" borderId="0" xfId="0" applyFont="1" applyFill="1"/>
    <xf numFmtId="0" fontId="102" fillId="60" borderId="0" xfId="0" applyFont="1" applyFill="1"/>
    <xf numFmtId="0" fontId="102" fillId="61" borderId="1" xfId="0" applyFont="1" applyFill="1" applyBorder="1" applyAlignment="1">
      <alignment vertical="center"/>
    </xf>
    <xf numFmtId="0" fontId="110" fillId="61" borderId="0" xfId="0" applyFont="1" applyFill="1" applyAlignment="1">
      <alignment horizontal="center" vertical="center"/>
    </xf>
    <xf numFmtId="0" fontId="110" fillId="61" borderId="0" xfId="0" applyFont="1" applyFill="1" applyAlignment="1">
      <alignment vertical="top"/>
    </xf>
    <xf numFmtId="0" fontId="104" fillId="61" borderId="1" xfId="32987" applyFont="1" applyFill="1" applyBorder="1"/>
    <xf numFmtId="14" fontId="111" fillId="61" borderId="1" xfId="32987" applyNumberFormat="1" applyFont="1" applyFill="1" applyBorder="1" applyAlignment="1">
      <alignment vertical="center"/>
    </xf>
    <xf numFmtId="0" fontId="112" fillId="61" borderId="0" xfId="0" applyFont="1" applyFill="1" applyAlignment="1">
      <alignment vertical="center"/>
    </xf>
    <xf numFmtId="178" fontId="102" fillId="61" borderId="0" xfId="32987" quotePrefix="1" applyNumberFormat="1" applyFont="1" applyFill="1" applyAlignment="1">
      <alignment horizontal="right"/>
    </xf>
    <xf numFmtId="1" fontId="104" fillId="61" borderId="0" xfId="32987" quotePrefix="1" applyNumberFormat="1" applyFont="1" applyFill="1" applyAlignment="1">
      <alignment horizontal="right"/>
    </xf>
    <xf numFmtId="0" fontId="110" fillId="61" borderId="0" xfId="0" applyFont="1" applyFill="1"/>
    <xf numFmtId="180" fontId="111" fillId="61" borderId="1" xfId="32987" applyNumberFormat="1" applyFont="1" applyFill="1" applyBorder="1"/>
    <xf numFmtId="0" fontId="102" fillId="61" borderId="0" xfId="0" applyFont="1" applyFill="1" applyAlignment="1">
      <alignment vertical="center"/>
    </xf>
    <xf numFmtId="1" fontId="102" fillId="61" borderId="0" xfId="33003" applyNumberFormat="1" applyFont="1" applyFill="1" applyProtection="1"/>
    <xf numFmtId="14" fontId="111" fillId="61" borderId="1" xfId="32987" applyNumberFormat="1" applyFont="1" applyFill="1" applyBorder="1"/>
    <xf numFmtId="9" fontId="114" fillId="61" borderId="0" xfId="0" quotePrefix="1" applyNumberFormat="1" applyFont="1" applyFill="1"/>
    <xf numFmtId="169" fontId="102" fillId="61" borderId="0" xfId="0" applyNumberFormat="1" applyFont="1" applyFill="1"/>
    <xf numFmtId="9" fontId="115" fillId="61" borderId="0" xfId="0" quotePrefix="1" applyNumberFormat="1" applyFont="1" applyFill="1" applyAlignment="1">
      <alignment horizontal="right" vertical="center" textRotation="180"/>
    </xf>
    <xf numFmtId="179" fontId="113" fillId="0" borderId="25" xfId="32987" quotePrefix="1" applyNumberFormat="1" applyFont="1" applyBorder="1" applyAlignment="1">
      <alignment horizontal="center" vertical="center"/>
    </xf>
    <xf numFmtId="0" fontId="104" fillId="61" borderId="0" xfId="0" quotePrefix="1" applyFont="1" applyFill="1"/>
    <xf numFmtId="9" fontId="114" fillId="61" borderId="0" xfId="0" quotePrefix="1" applyNumberFormat="1" applyFont="1" applyFill="1" applyAlignment="1">
      <alignment vertical="top"/>
    </xf>
    <xf numFmtId="0" fontId="116" fillId="61" borderId="0" xfId="0" applyFont="1" applyFill="1"/>
    <xf numFmtId="9" fontId="102" fillId="61" borderId="0" xfId="0" applyNumberFormat="1" applyFont="1" applyFill="1"/>
    <xf numFmtId="0" fontId="104" fillId="61" borderId="0" xfId="32987" applyFont="1" applyFill="1"/>
    <xf numFmtId="178" fontId="102" fillId="61" borderId="0" xfId="0" applyNumberFormat="1" applyFont="1" applyFill="1"/>
    <xf numFmtId="178" fontId="104" fillId="61" borderId="0" xfId="0" applyNumberFormat="1" applyFont="1" applyFill="1"/>
    <xf numFmtId="0" fontId="108" fillId="61" borderId="0" xfId="0" applyFont="1" applyFill="1"/>
    <xf numFmtId="0" fontId="108" fillId="61" borderId="0" xfId="0" applyFont="1" applyFill="1" applyAlignment="1">
      <alignment vertical="center"/>
    </xf>
    <xf numFmtId="0" fontId="117" fillId="61" borderId="0" xfId="0" applyFont="1" applyFill="1" applyAlignment="1">
      <alignment vertical="center" wrapText="1"/>
    </xf>
    <xf numFmtId="10" fontId="102" fillId="61" borderId="0" xfId="0" applyNumberFormat="1" applyFont="1" applyFill="1" applyAlignment="1">
      <alignment vertical="center"/>
    </xf>
    <xf numFmtId="0" fontId="102" fillId="60" borderId="0" xfId="0" applyFont="1" applyFill="1" applyAlignment="1">
      <alignment vertical="center"/>
    </xf>
    <xf numFmtId="0" fontId="104" fillId="61" borderId="0" xfId="0" applyFont="1" applyFill="1" applyAlignment="1">
      <alignment wrapText="1"/>
    </xf>
    <xf numFmtId="0" fontId="119" fillId="61" borderId="0" xfId="13043" applyFont="1" applyFill="1" applyAlignment="1">
      <alignment horizontal="left" vertical="center" wrapText="1"/>
    </xf>
    <xf numFmtId="0" fontId="119" fillId="61" borderId="0" xfId="13043" applyFont="1" applyFill="1" applyAlignment="1">
      <alignment vertical="center" wrapText="1"/>
    </xf>
    <xf numFmtId="0" fontId="102" fillId="61" borderId="0" xfId="0" applyFont="1" applyFill="1" applyAlignment="1">
      <alignment vertical="top"/>
    </xf>
    <xf numFmtId="0" fontId="117" fillId="61" borderId="0" xfId="13043" applyFont="1" applyFill="1" applyAlignment="1">
      <alignment vertical="center" wrapText="1"/>
    </xf>
    <xf numFmtId="0" fontId="117" fillId="61" borderId="0" xfId="0" applyFont="1" applyFill="1" applyAlignment="1">
      <alignment vertical="top" wrapText="1"/>
    </xf>
    <xf numFmtId="10" fontId="102" fillId="61" borderId="0" xfId="0" applyNumberFormat="1" applyFont="1" applyFill="1" applyAlignment="1">
      <alignment vertical="top"/>
    </xf>
    <xf numFmtId="0" fontId="102" fillId="60" borderId="0" xfId="0" applyFont="1" applyFill="1" applyAlignment="1">
      <alignment vertical="top"/>
    </xf>
    <xf numFmtId="0" fontId="121" fillId="61" borderId="0" xfId="0" applyFont="1" applyFill="1"/>
    <xf numFmtId="0" fontId="122" fillId="61" borderId="0" xfId="0" applyFont="1" applyFill="1" applyAlignment="1">
      <alignment vertical="center"/>
    </xf>
    <xf numFmtId="0" fontId="123" fillId="61" borderId="0" xfId="0" applyFont="1" applyFill="1"/>
    <xf numFmtId="0" fontId="122" fillId="63" borderId="0" xfId="0" applyFont="1" applyFill="1" applyAlignment="1">
      <alignment vertical="center"/>
    </xf>
    <xf numFmtId="0" fontId="126" fillId="63" borderId="0" xfId="0" applyFont="1" applyFill="1"/>
    <xf numFmtId="0" fontId="127" fillId="63" borderId="0" xfId="0" applyFont="1" applyFill="1"/>
    <xf numFmtId="0" fontId="128" fillId="63" borderId="0" xfId="0" applyFont="1" applyFill="1"/>
    <xf numFmtId="0" fontId="128" fillId="63" borderId="0" xfId="0" applyFont="1" applyFill="1" applyAlignment="1">
      <alignment vertical="center"/>
    </xf>
    <xf numFmtId="0" fontId="129" fillId="63" borderId="0" xfId="0" applyFont="1" applyFill="1" applyAlignment="1">
      <alignment horizontal="center"/>
    </xf>
    <xf numFmtId="0" fontId="130" fillId="63" borderId="0" xfId="32987" applyFont="1" applyFill="1" applyAlignment="1">
      <alignment vertical="center"/>
    </xf>
    <xf numFmtId="14" fontId="130" fillId="63" borderId="0" xfId="32987" applyNumberFormat="1" applyFont="1" applyFill="1"/>
    <xf numFmtId="3" fontId="131" fillId="63" borderId="0" xfId="32987" applyNumberFormat="1" applyFont="1" applyFill="1"/>
    <xf numFmtId="0" fontId="131" fillId="63" borderId="0" xfId="32987" applyFont="1" applyFill="1" applyAlignment="1">
      <alignment horizontal="right"/>
    </xf>
    <xf numFmtId="179" fontId="131" fillId="63" borderId="0" xfId="32987" applyNumberFormat="1" applyFont="1" applyFill="1"/>
    <xf numFmtId="9" fontId="131" fillId="63" borderId="0" xfId="33003" applyFont="1" applyFill="1" applyBorder="1" applyProtection="1"/>
    <xf numFmtId="179" fontId="130" fillId="63" borderId="0" xfId="32987" applyNumberFormat="1" applyFont="1" applyFill="1"/>
    <xf numFmtId="0" fontId="130" fillId="63" borderId="0" xfId="0" applyFont="1" applyFill="1" applyAlignment="1">
      <alignment vertical="top"/>
    </xf>
    <xf numFmtId="0" fontId="128" fillId="62" borderId="0" xfId="0" applyFont="1" applyFill="1"/>
    <xf numFmtId="0" fontId="130" fillId="62" borderId="0" xfId="0" applyFont="1" applyFill="1" applyAlignment="1">
      <alignment horizontal="center" vertical="center"/>
    </xf>
    <xf numFmtId="0" fontId="133" fillId="62" borderId="0" xfId="0" applyFont="1" applyFill="1" applyAlignment="1">
      <alignment vertical="center"/>
    </xf>
    <xf numFmtId="0" fontId="126" fillId="62" borderId="0" xfId="0" applyFont="1" applyFill="1"/>
    <xf numFmtId="0" fontId="130" fillId="62" borderId="0" xfId="0" applyFont="1" applyFill="1" applyAlignment="1">
      <alignment vertical="top"/>
    </xf>
    <xf numFmtId="0" fontId="135" fillId="61" borderId="0" xfId="0" applyFont="1" applyFill="1" applyAlignment="1">
      <alignment vertical="center"/>
    </xf>
    <xf numFmtId="0" fontId="130" fillId="62" borderId="0" xfId="32987" applyFont="1" applyFill="1" applyAlignment="1">
      <alignment vertical="center"/>
    </xf>
    <xf numFmtId="179" fontId="130" fillId="62" borderId="0" xfId="32987" quotePrefix="1" applyNumberFormat="1" applyFont="1" applyFill="1" applyAlignment="1">
      <alignment horizontal="center" vertical="center"/>
    </xf>
    <xf numFmtId="178" fontId="130" fillId="62" borderId="0" xfId="0" applyNumberFormat="1" applyFont="1" applyFill="1" applyAlignment="1">
      <alignment horizontal="center" vertical="center"/>
    </xf>
    <xf numFmtId="179" fontId="130" fillId="62" borderId="0" xfId="32987" applyNumberFormat="1" applyFont="1" applyFill="1" applyAlignment="1">
      <alignment horizontal="center" vertical="center"/>
    </xf>
    <xf numFmtId="0" fontId="130" fillId="62" borderId="0" xfId="0" applyFont="1" applyFill="1" applyAlignment="1">
      <alignment vertical="center"/>
    </xf>
    <xf numFmtId="0" fontId="128" fillId="62" borderId="0" xfId="32987" applyFont="1" applyFill="1"/>
    <xf numFmtId="178" fontId="130" fillId="65" borderId="0" xfId="32987" applyNumberFormat="1" applyFont="1" applyFill="1" applyAlignment="1">
      <alignment horizontal="center" vertical="center"/>
    </xf>
    <xf numFmtId="179" fontId="130" fillId="65" borderId="0" xfId="32987" applyNumberFormat="1" applyFont="1" applyFill="1" applyAlignment="1">
      <alignment horizontal="center" vertical="center"/>
    </xf>
    <xf numFmtId="0" fontId="130" fillId="62" borderId="26" xfId="32987" applyFont="1" applyFill="1" applyBorder="1" applyAlignment="1">
      <alignment vertical="center"/>
    </xf>
    <xf numFmtId="179" fontId="130" fillId="65" borderId="26" xfId="32987" applyNumberFormat="1" applyFont="1" applyFill="1" applyBorder="1" applyAlignment="1">
      <alignment horizontal="center" vertical="center"/>
    </xf>
    <xf numFmtId="0" fontId="130" fillId="62" borderId="26" xfId="0" applyFont="1" applyFill="1" applyBorder="1" applyAlignment="1">
      <alignment vertical="center"/>
    </xf>
    <xf numFmtId="179" fontId="130" fillId="62" borderId="26" xfId="32987" quotePrefix="1" applyNumberFormat="1" applyFont="1" applyFill="1" applyBorder="1" applyAlignment="1">
      <alignment horizontal="center" vertical="center"/>
    </xf>
    <xf numFmtId="178" fontId="130" fillId="62" borderId="26" xfId="0" applyNumberFormat="1" applyFont="1" applyFill="1" applyBorder="1" applyAlignment="1">
      <alignment horizontal="center" vertical="center"/>
    </xf>
    <xf numFmtId="179" fontId="130" fillId="62" borderId="26" xfId="32987" applyNumberFormat="1" applyFont="1" applyFill="1" applyBorder="1" applyAlignment="1">
      <alignment horizontal="center" vertical="center"/>
    </xf>
    <xf numFmtId="0" fontId="130" fillId="62" borderId="27" xfId="32987" applyFont="1" applyFill="1" applyBorder="1" applyAlignment="1">
      <alignment vertical="center"/>
    </xf>
    <xf numFmtId="179" fontId="130" fillId="62" borderId="27" xfId="32987" applyNumberFormat="1" applyFont="1" applyFill="1" applyBorder="1" applyAlignment="1">
      <alignment horizontal="center" vertical="center"/>
    </xf>
    <xf numFmtId="179" fontId="130" fillId="62" borderId="27" xfId="32987" quotePrefix="1" applyNumberFormat="1" applyFont="1" applyFill="1" applyBorder="1" applyAlignment="1">
      <alignment horizontal="center" vertical="center"/>
    </xf>
    <xf numFmtId="179" fontId="130" fillId="62" borderId="28" xfId="32987" applyNumberFormat="1" applyFont="1" applyFill="1" applyBorder="1" applyAlignment="1">
      <alignment horizontal="center" vertical="center"/>
    </xf>
    <xf numFmtId="178" fontId="130" fillId="62" borderId="27" xfId="0" applyNumberFormat="1" applyFont="1" applyFill="1" applyBorder="1" applyAlignment="1">
      <alignment horizontal="center" vertical="center"/>
    </xf>
    <xf numFmtId="0" fontId="130" fillId="62" borderId="27" xfId="0" applyFont="1" applyFill="1" applyBorder="1" applyAlignment="1">
      <alignment vertical="center"/>
    </xf>
    <xf numFmtId="0" fontId="130" fillId="62" borderId="29" xfId="0" applyFont="1" applyFill="1" applyBorder="1" applyAlignment="1">
      <alignment vertical="center"/>
    </xf>
    <xf numFmtId="178" fontId="130" fillId="62" borderId="29" xfId="0" applyNumberFormat="1" applyFont="1" applyFill="1" applyBorder="1" applyAlignment="1">
      <alignment horizontal="center" vertical="center"/>
    </xf>
    <xf numFmtId="179" fontId="130" fillId="62" borderId="29" xfId="32987" applyNumberFormat="1" applyFont="1" applyFill="1" applyBorder="1" applyAlignment="1">
      <alignment horizontal="center" vertical="center"/>
    </xf>
    <xf numFmtId="179" fontId="130" fillId="65" borderId="27" xfId="32987" applyNumberFormat="1" applyFont="1" applyFill="1" applyBorder="1" applyAlignment="1">
      <alignment horizontal="center" vertical="center"/>
    </xf>
    <xf numFmtId="10" fontId="102" fillId="65" borderId="0" xfId="0" applyNumberFormat="1" applyFont="1" applyFill="1"/>
    <xf numFmtId="9" fontId="102" fillId="65" borderId="0" xfId="0" applyNumberFormat="1" applyFont="1" applyFill="1"/>
    <xf numFmtId="179" fontId="113" fillId="65" borderId="25" xfId="32987" quotePrefix="1" applyNumberFormat="1" applyFont="1" applyFill="1" applyBorder="1" applyAlignment="1">
      <alignment horizontal="center" vertical="center"/>
    </xf>
    <xf numFmtId="0" fontId="102" fillId="65" borderId="0" xfId="0" applyFont="1" applyFill="1"/>
    <xf numFmtId="9" fontId="102" fillId="65" borderId="0" xfId="33003" applyFont="1" applyFill="1" applyAlignment="1" applyProtection="1">
      <alignment horizontal="center" vertical="center"/>
    </xf>
    <xf numFmtId="179" fontId="113" fillId="60" borderId="25" xfId="32987" quotePrefix="1" applyNumberFormat="1" applyFont="1" applyFill="1" applyBorder="1" applyAlignment="1">
      <alignment horizontal="center" vertical="center"/>
    </xf>
    <xf numFmtId="0" fontId="105" fillId="65" borderId="1" xfId="0" applyFont="1" applyFill="1" applyBorder="1" applyAlignment="1">
      <alignment horizontal="center" vertical="center"/>
    </xf>
    <xf numFmtId="14" fontId="130" fillId="62" borderId="30" xfId="32987" applyNumberFormat="1" applyFont="1" applyFill="1" applyBorder="1" applyAlignment="1" applyProtection="1">
      <alignment vertical="center"/>
      <protection locked="0"/>
    </xf>
    <xf numFmtId="14" fontId="130" fillId="64" borderId="30" xfId="32987" applyNumberFormat="1" applyFont="1" applyFill="1" applyBorder="1"/>
    <xf numFmtId="3" fontId="130" fillId="62" borderId="30" xfId="32987" applyNumberFormat="1" applyFont="1" applyFill="1" applyBorder="1" applyAlignment="1">
      <alignment vertical="center"/>
    </xf>
    <xf numFmtId="3" fontId="131" fillId="63" borderId="30" xfId="32987" applyNumberFormat="1" applyFont="1" applyFill="1" applyBorder="1"/>
    <xf numFmtId="0" fontId="130" fillId="62" borderId="30" xfId="32987" applyFont="1" applyFill="1" applyBorder="1" applyAlignment="1" applyProtection="1">
      <alignment horizontal="right" vertical="center"/>
      <protection locked="0"/>
    </xf>
    <xf numFmtId="3" fontId="130" fillId="62" borderId="30" xfId="32987" applyNumberFormat="1" applyFont="1" applyFill="1" applyBorder="1" applyAlignment="1" applyProtection="1">
      <alignment horizontal="right" vertical="center"/>
      <protection locked="0"/>
    </xf>
    <xf numFmtId="179" fontId="130" fillId="62" borderId="30" xfId="32987" applyNumberFormat="1" applyFont="1" applyFill="1" applyBorder="1" applyAlignment="1" applyProtection="1">
      <alignment vertical="center"/>
      <protection locked="0"/>
    </xf>
    <xf numFmtId="179" fontId="132" fillId="64" borderId="30" xfId="32987" applyNumberFormat="1" applyFont="1" applyFill="1" applyBorder="1" applyAlignment="1">
      <alignment vertical="center"/>
    </xf>
    <xf numFmtId="0" fontId="136" fillId="63" borderId="0" xfId="0" applyFont="1" applyFill="1"/>
    <xf numFmtId="0" fontId="137" fillId="63" borderId="0" xfId="32987" applyFont="1" applyFill="1" applyAlignment="1">
      <alignment vertical="center"/>
    </xf>
    <xf numFmtId="179" fontId="137" fillId="62" borderId="30" xfId="32987" applyNumberFormat="1" applyFont="1" applyFill="1" applyBorder="1" applyAlignment="1" applyProtection="1">
      <alignment horizontal="right" vertical="center"/>
      <protection locked="0"/>
    </xf>
    <xf numFmtId="14" fontId="137" fillId="64" borderId="30" xfId="32987" applyNumberFormat="1" applyFont="1" applyFill="1" applyBorder="1"/>
    <xf numFmtId="179" fontId="138" fillId="63" borderId="0" xfId="32987" applyNumberFormat="1" applyFont="1" applyFill="1"/>
    <xf numFmtId="0" fontId="28" fillId="60" borderId="0" xfId="0" applyFont="1" applyFill="1"/>
    <xf numFmtId="181" fontId="102" fillId="65" borderId="0" xfId="0" applyNumberFormat="1" applyFont="1" applyFill="1"/>
    <xf numFmtId="181" fontId="130" fillId="62" borderId="30" xfId="33003" applyNumberFormat="1" applyFont="1" applyFill="1" applyBorder="1" applyAlignment="1" applyProtection="1">
      <alignment vertical="center"/>
      <protection locked="0"/>
    </xf>
    <xf numFmtId="0" fontId="137" fillId="63" borderId="0" xfId="0" applyFont="1" applyFill="1" applyAlignment="1">
      <alignment vertical="center"/>
    </xf>
    <xf numFmtId="0" fontId="137" fillId="63" borderId="0" xfId="0" applyFont="1" applyFill="1" applyAlignment="1">
      <alignment vertical="top"/>
    </xf>
    <xf numFmtId="10" fontId="137" fillId="62" borderId="30" xfId="33003" applyNumberFormat="1" applyFont="1" applyFill="1" applyBorder="1" applyAlignment="1" applyProtection="1">
      <alignment horizontal="right" vertical="center"/>
      <protection locked="0"/>
    </xf>
    <xf numFmtId="2" fontId="6" fillId="67" borderId="1" xfId="0" applyNumberFormat="1" applyFont="1" applyFill="1" applyBorder="1" applyAlignment="1">
      <alignment horizontal="center"/>
    </xf>
    <xf numFmtId="0" fontId="6" fillId="0" borderId="31" xfId="0" applyFont="1" applyBorder="1" applyAlignment="1">
      <alignment horizontal="center"/>
    </xf>
    <xf numFmtId="2" fontId="0" fillId="0" borderId="1" xfId="0" applyNumberFormat="1" applyBorder="1" applyAlignment="1">
      <alignment horizontal="center" vertical="center"/>
    </xf>
    <xf numFmtId="0" fontId="6" fillId="0" borderId="33" xfId="0" applyFont="1" applyBorder="1" applyAlignment="1">
      <alignment horizontal="center"/>
    </xf>
    <xf numFmtId="9" fontId="5" fillId="0" borderId="1" xfId="0" applyNumberFormat="1" applyFont="1" applyBorder="1" applyAlignment="1">
      <alignment horizontal="center"/>
    </xf>
    <xf numFmtId="0" fontId="6" fillId="0" borderId="32" xfId="0" applyFont="1" applyBorder="1" applyAlignment="1">
      <alignment horizontal="center"/>
    </xf>
    <xf numFmtId="0" fontId="4" fillId="0" borderId="1" xfId="0" applyFont="1" applyBorder="1" applyAlignment="1">
      <alignment horizontal="center" vertical="center" wrapText="1"/>
    </xf>
    <xf numFmtId="2" fontId="0" fillId="0" borderId="34" xfId="0" applyNumberFormat="1" applyBorder="1" applyAlignment="1">
      <alignment horizontal="center"/>
    </xf>
    <xf numFmtId="2" fontId="5" fillId="0" borderId="34" xfId="0" applyNumberFormat="1" applyFont="1" applyBorder="1" applyAlignment="1">
      <alignment horizontal="center"/>
    </xf>
    <xf numFmtId="2" fontId="0" fillId="0" borderId="1" xfId="0" applyNumberFormat="1" applyBorder="1" applyAlignment="1">
      <alignment horizontal="center"/>
    </xf>
    <xf numFmtId="2" fontId="5" fillId="0" borderId="1" xfId="0" applyNumberFormat="1" applyFont="1" applyBorder="1" applyAlignment="1">
      <alignment horizontal="center"/>
    </xf>
    <xf numFmtId="0" fontId="28" fillId="61" borderId="0" xfId="0" applyFont="1" applyFill="1"/>
    <xf numFmtId="0" fontId="145" fillId="61" borderId="0" xfId="0" applyFont="1" applyFill="1"/>
    <xf numFmtId="0" fontId="146" fillId="61" borderId="0" xfId="0" applyFont="1" applyFill="1"/>
    <xf numFmtId="0" fontId="97" fillId="61" borderId="0" xfId="0" applyFont="1" applyFill="1"/>
    <xf numFmtId="0" fontId="42" fillId="61" borderId="0" xfId="0" applyFont="1" applyFill="1" applyAlignment="1">
      <alignment vertical="top"/>
    </xf>
    <xf numFmtId="0" fontId="0" fillId="61" borderId="0" xfId="0" applyFill="1"/>
    <xf numFmtId="0" fontId="147" fillId="61" borderId="0" xfId="0" applyFont="1" applyFill="1" applyAlignment="1">
      <alignment vertical="top"/>
    </xf>
    <xf numFmtId="0" fontId="28" fillId="63" borderId="0" xfId="0" applyFont="1" applyFill="1"/>
    <xf numFmtId="0" fontId="148" fillId="63" borderId="0" xfId="0" applyFont="1" applyFill="1"/>
    <xf numFmtId="0" fontId="97" fillId="63" borderId="0" xfId="0" applyFont="1" applyFill="1"/>
    <xf numFmtId="0" fontId="149" fillId="61" borderId="0" xfId="0" applyFont="1" applyFill="1"/>
    <xf numFmtId="0" fontId="97" fillId="60" borderId="1" xfId="32987" applyFill="1" applyBorder="1"/>
    <xf numFmtId="14" fontId="150" fillId="60" borderId="1" xfId="32987" applyNumberFormat="1" applyFont="1" applyFill="1" applyBorder="1"/>
    <xf numFmtId="0" fontId="151" fillId="63" borderId="0" xfId="0" applyFont="1" applyFill="1" applyAlignment="1">
      <alignment vertical="center"/>
    </xf>
    <xf numFmtId="0" fontId="97" fillId="63" borderId="0" xfId="0" applyFont="1" applyFill="1" applyAlignment="1">
      <alignment vertical="center"/>
    </xf>
    <xf numFmtId="0" fontId="151" fillId="61" borderId="0" xfId="0" applyFont="1" applyFill="1" applyAlignment="1">
      <alignment vertical="center"/>
    </xf>
    <xf numFmtId="4" fontId="150" fillId="60" borderId="1" xfId="32987" applyNumberFormat="1" applyFont="1" applyFill="1" applyBorder="1"/>
    <xf numFmtId="0" fontId="136" fillId="61" borderId="0" xfId="0" applyFont="1" applyFill="1"/>
    <xf numFmtId="0" fontId="153" fillId="63" borderId="0" xfId="0" applyFont="1" applyFill="1" applyAlignment="1">
      <alignment horizontal="center"/>
    </xf>
    <xf numFmtId="0" fontId="154" fillId="61" borderId="0" xfId="0" applyFont="1" applyFill="1"/>
    <xf numFmtId="0" fontId="137" fillId="61" borderId="0" xfId="0" applyFont="1" applyFill="1" applyAlignment="1">
      <alignment horizontal="center" vertical="center"/>
    </xf>
    <xf numFmtId="0" fontId="136" fillId="60" borderId="0" xfId="0" applyFont="1" applyFill="1"/>
    <xf numFmtId="9" fontId="136" fillId="60" borderId="0" xfId="0" applyNumberFormat="1" applyFont="1" applyFill="1"/>
    <xf numFmtId="0" fontId="154" fillId="60" borderId="1" xfId="32987" applyFont="1" applyFill="1" applyBorder="1"/>
    <xf numFmtId="14" fontId="138" fillId="60" borderId="1" xfId="32987" applyNumberFormat="1" applyFont="1" applyFill="1" applyBorder="1"/>
    <xf numFmtId="14" fontId="137" fillId="61" borderId="30" xfId="32987" applyNumberFormat="1" applyFont="1" applyFill="1" applyBorder="1" applyAlignment="1" applyProtection="1">
      <alignment horizontal="right" vertical="center"/>
      <protection locked="0"/>
    </xf>
    <xf numFmtId="14" fontId="137" fillId="63" borderId="0" xfId="32987" applyNumberFormat="1" applyFont="1" applyFill="1"/>
    <xf numFmtId="0" fontId="137" fillId="61" borderId="0" xfId="32987" applyFont="1" applyFill="1" applyAlignment="1">
      <alignment vertical="center"/>
    </xf>
    <xf numFmtId="179" fontId="137" fillId="61" borderId="0" xfId="32987" applyNumberFormat="1" applyFont="1" applyFill="1" applyAlignment="1">
      <alignment horizontal="center" vertical="center"/>
    </xf>
    <xf numFmtId="0" fontId="155" fillId="61" borderId="0" xfId="0" applyFont="1" applyFill="1" applyAlignment="1">
      <alignment vertical="center"/>
    </xf>
    <xf numFmtId="178" fontId="137" fillId="61" borderId="0" xfId="0" applyNumberFormat="1" applyFont="1" applyFill="1" applyAlignment="1">
      <alignment horizontal="center" vertical="center"/>
    </xf>
    <xf numFmtId="178" fontId="136" fillId="61" borderId="0" xfId="32987" quotePrefix="1" applyNumberFormat="1" applyFont="1" applyFill="1" applyAlignment="1">
      <alignment horizontal="right"/>
    </xf>
    <xf numFmtId="0" fontId="137" fillId="61" borderId="26" xfId="32987" applyFont="1" applyFill="1" applyBorder="1" applyAlignment="1">
      <alignment vertical="center"/>
    </xf>
    <xf numFmtId="179" fontId="137" fillId="61" borderId="26" xfId="32987" applyNumberFormat="1" applyFont="1" applyFill="1" applyBorder="1" applyAlignment="1">
      <alignment horizontal="center" vertical="center"/>
    </xf>
    <xf numFmtId="0" fontId="137" fillId="61" borderId="27" xfId="32987" applyFont="1" applyFill="1" applyBorder="1" applyAlignment="1">
      <alignment vertical="center"/>
    </xf>
    <xf numFmtId="178" fontId="137" fillId="61" borderId="27" xfId="0" applyNumberFormat="1" applyFont="1" applyFill="1" applyBorder="1" applyAlignment="1">
      <alignment horizontal="center" vertical="center"/>
    </xf>
    <xf numFmtId="179" fontId="137" fillId="61" borderId="27" xfId="32987" applyNumberFormat="1" applyFont="1" applyFill="1" applyBorder="1" applyAlignment="1">
      <alignment horizontal="center" vertical="center"/>
    </xf>
    <xf numFmtId="3" fontId="137" fillId="61" borderId="30" xfId="32987" applyNumberFormat="1" applyFont="1" applyFill="1" applyBorder="1" applyAlignment="1">
      <alignment horizontal="right" vertical="center"/>
    </xf>
    <xf numFmtId="3" fontId="138" fillId="63" borderId="30" xfId="32987" applyNumberFormat="1" applyFont="1" applyFill="1" applyBorder="1"/>
    <xf numFmtId="3" fontId="138" fillId="63" borderId="0" xfId="32987" applyNumberFormat="1" applyFont="1" applyFill="1"/>
    <xf numFmtId="178" fontId="137" fillId="61" borderId="26" xfId="0" applyNumberFormat="1" applyFont="1" applyFill="1" applyBorder="1" applyAlignment="1">
      <alignment horizontal="center" vertical="center"/>
    </xf>
    <xf numFmtId="9" fontId="156" fillId="61" borderId="0" xfId="0" quotePrefix="1" applyNumberFormat="1" applyFont="1" applyFill="1"/>
    <xf numFmtId="0" fontId="138" fillId="63" borderId="0" xfId="32987" applyFont="1" applyFill="1" applyAlignment="1">
      <alignment horizontal="right"/>
    </xf>
    <xf numFmtId="179" fontId="137" fillId="61" borderId="30" xfId="32987" applyNumberFormat="1" applyFont="1" applyFill="1" applyBorder="1" applyAlignment="1" applyProtection="1">
      <alignment horizontal="right" vertical="center"/>
      <protection locked="0"/>
    </xf>
    <xf numFmtId="0" fontId="137" fillId="61" borderId="0" xfId="0" applyFont="1" applyFill="1" applyAlignment="1">
      <alignment vertical="center"/>
    </xf>
    <xf numFmtId="179" fontId="137" fillId="61" borderId="0" xfId="32987" quotePrefix="1" applyNumberFormat="1" applyFont="1" applyFill="1" applyAlignment="1">
      <alignment horizontal="center" vertical="center"/>
    </xf>
    <xf numFmtId="0" fontId="158" fillId="60" borderId="0" xfId="0" applyFont="1" applyFill="1"/>
    <xf numFmtId="0" fontId="154" fillId="63" borderId="0" xfId="0" applyFont="1" applyFill="1"/>
    <xf numFmtId="9" fontId="138" fillId="63" borderId="0" xfId="33003" applyFont="1" applyFill="1" applyBorder="1" applyProtection="1"/>
    <xf numFmtId="0" fontId="137" fillId="61" borderId="0" xfId="0" applyFont="1" applyFill="1" applyAlignment="1">
      <alignment vertical="top"/>
    </xf>
    <xf numFmtId="0" fontId="137" fillId="61" borderId="26" xfId="0" applyFont="1" applyFill="1" applyBorder="1" applyAlignment="1">
      <alignment vertical="center"/>
    </xf>
    <xf numFmtId="179" fontId="137" fillId="61" borderId="26" xfId="32987" quotePrefix="1" applyNumberFormat="1" applyFont="1" applyFill="1" applyBorder="1" applyAlignment="1">
      <alignment horizontal="center" vertical="center"/>
    </xf>
    <xf numFmtId="9" fontId="159" fillId="61" borderId="0" xfId="0" quotePrefix="1" applyNumberFormat="1" applyFont="1" applyFill="1" applyAlignment="1">
      <alignment vertical="top"/>
    </xf>
    <xf numFmtId="0" fontId="137" fillId="61" borderId="27" xfId="0" applyFont="1" applyFill="1" applyBorder="1" applyAlignment="1">
      <alignment vertical="center"/>
    </xf>
    <xf numFmtId="0" fontId="160" fillId="61" borderId="0" xfId="0" applyFont="1" applyFill="1"/>
    <xf numFmtId="179" fontId="137" fillId="65" borderId="0" xfId="32987" applyNumberFormat="1" applyFont="1" applyFill="1" applyAlignment="1">
      <alignment horizontal="center" vertical="center"/>
    </xf>
    <xf numFmtId="179" fontId="137" fillId="65" borderId="26" xfId="32987" applyNumberFormat="1" applyFont="1" applyFill="1" applyBorder="1" applyAlignment="1">
      <alignment horizontal="center" vertical="center"/>
    </xf>
    <xf numFmtId="0" fontId="154" fillId="61" borderId="0" xfId="32987" applyFont="1" applyFill="1"/>
    <xf numFmtId="178" fontId="136" fillId="60" borderId="0" xfId="0" applyNumberFormat="1" applyFont="1" applyFill="1"/>
    <xf numFmtId="179" fontId="137" fillId="61" borderId="30" xfId="32987" applyNumberFormat="1" applyFont="1" applyFill="1" applyBorder="1" applyAlignment="1" applyProtection="1">
      <alignment vertical="center"/>
      <protection locked="0"/>
    </xf>
    <xf numFmtId="179" fontId="157" fillId="64" borderId="30" xfId="32987" applyNumberFormat="1" applyFont="1" applyFill="1" applyBorder="1" applyAlignment="1">
      <alignment vertical="center"/>
    </xf>
    <xf numFmtId="178" fontId="137" fillId="65" borderId="0" xfId="32987" applyNumberFormat="1" applyFont="1" applyFill="1" applyAlignment="1">
      <alignment horizontal="center" vertical="center"/>
    </xf>
    <xf numFmtId="179" fontId="137" fillId="65" borderId="27" xfId="32987" applyNumberFormat="1" applyFont="1" applyFill="1" applyBorder="1" applyAlignment="1">
      <alignment horizontal="center" vertical="center"/>
    </xf>
    <xf numFmtId="179" fontId="137" fillId="63" borderId="0" xfId="32987" applyNumberFormat="1" applyFont="1" applyFill="1"/>
    <xf numFmtId="178" fontId="136" fillId="61" borderId="0" xfId="0" applyNumberFormat="1" applyFont="1" applyFill="1"/>
    <xf numFmtId="0" fontId="155" fillId="61" borderId="0" xfId="0" applyFont="1" applyFill="1" applyAlignment="1">
      <alignment vertical="center" wrapText="1"/>
    </xf>
    <xf numFmtId="0" fontId="160" fillId="61" borderId="0" xfId="0" applyFont="1" applyFill="1" applyAlignment="1">
      <alignment vertical="center" wrapText="1"/>
    </xf>
    <xf numFmtId="0" fontId="161" fillId="61" borderId="0" xfId="0" applyFont="1" applyFill="1"/>
    <xf numFmtId="178" fontId="154" fillId="61" borderId="0" xfId="0" applyNumberFormat="1" applyFont="1" applyFill="1"/>
    <xf numFmtId="0" fontId="155" fillId="61" borderId="0" xfId="0" applyFont="1" applyFill="1" applyAlignment="1">
      <alignment vertical="top" wrapText="1"/>
    </xf>
    <xf numFmtId="0" fontId="162" fillId="61" borderId="0" xfId="0" applyFont="1" applyFill="1"/>
    <xf numFmtId="0" fontId="154" fillId="61" borderId="0" xfId="0" applyFont="1" applyFill="1" applyAlignment="1">
      <alignment wrapText="1"/>
    </xf>
    <xf numFmtId="0" fontId="136" fillId="61" borderId="0" xfId="0" applyFont="1" applyFill="1" applyAlignment="1">
      <alignment vertical="center"/>
    </xf>
    <xf numFmtId="0" fontId="162" fillId="61" borderId="0" xfId="0" applyFont="1" applyFill="1" applyAlignment="1">
      <alignment vertical="center"/>
    </xf>
    <xf numFmtId="0" fontId="161" fillId="61" borderId="0" xfId="0" applyFont="1" applyFill="1" applyAlignment="1">
      <alignment vertical="center"/>
    </xf>
    <xf numFmtId="0" fontId="136" fillId="60" borderId="0" xfId="0" applyFont="1" applyFill="1" applyAlignment="1">
      <alignment vertical="center"/>
    </xf>
    <xf numFmtId="0" fontId="155" fillId="61" borderId="0" xfId="13043" applyFont="1" applyFill="1" applyAlignment="1">
      <alignment horizontal="left" vertical="center" wrapText="1"/>
    </xf>
    <xf numFmtId="0" fontId="155" fillId="61" borderId="0" xfId="13043" applyFont="1" applyFill="1" applyAlignment="1">
      <alignment vertical="center" wrapText="1"/>
    </xf>
    <xf numFmtId="0" fontId="136" fillId="61" borderId="0" xfId="0" applyFont="1" applyFill="1" applyAlignment="1">
      <alignment vertical="top"/>
    </xf>
    <xf numFmtId="0" fontId="136" fillId="60" borderId="0" xfId="0" applyFont="1" applyFill="1" applyAlignment="1">
      <alignment vertical="top"/>
    </xf>
    <xf numFmtId="0" fontId="155" fillId="60" borderId="0" xfId="0" applyFont="1" applyFill="1" applyAlignment="1">
      <alignment vertical="top" wrapText="1"/>
    </xf>
    <xf numFmtId="0" fontId="154" fillId="60" borderId="0" xfId="0" applyFont="1" applyFill="1"/>
    <xf numFmtId="0" fontId="119" fillId="61" borderId="0" xfId="13043" applyFont="1" applyFill="1" applyAlignment="1">
      <alignment vertical="center" wrapText="1"/>
    </xf>
    <xf numFmtId="0" fontId="102" fillId="61" borderId="0" xfId="0" applyFont="1" applyFill="1" applyAlignment="1">
      <alignment vertical="center" wrapText="1"/>
    </xf>
    <xf numFmtId="0" fontId="119" fillId="61" borderId="0" xfId="13043" applyFont="1" applyFill="1" applyAlignment="1">
      <alignment horizontal="left" vertical="center" wrapText="1"/>
    </xf>
    <xf numFmtId="0" fontId="102" fillId="61" borderId="0" xfId="0" applyFont="1" applyFill="1" applyAlignment="1">
      <alignment horizontal="left" vertical="center" wrapText="1"/>
    </xf>
    <xf numFmtId="0" fontId="117" fillId="61" borderId="0" xfId="13043" applyFont="1" applyFill="1" applyAlignment="1">
      <alignment vertical="center" wrapText="1"/>
    </xf>
    <xf numFmtId="0" fontId="90" fillId="61" borderId="0" xfId="13043" applyFont="1" applyFill="1" applyAlignment="1">
      <alignment horizontal="left" vertical="top" wrapText="1"/>
    </xf>
    <xf numFmtId="0" fontId="117" fillId="61" borderId="0" xfId="13043" applyFont="1" applyFill="1" applyAlignment="1">
      <alignment horizontal="left" vertical="top" wrapText="1"/>
    </xf>
    <xf numFmtId="0" fontId="117" fillId="61" borderId="0" xfId="13043" applyFont="1" applyFill="1" applyAlignment="1">
      <alignment horizontal="left" vertical="center" wrapText="1"/>
    </xf>
    <xf numFmtId="9" fontId="115" fillId="61" borderId="0" xfId="0" quotePrefix="1" applyNumberFormat="1" applyFont="1" applyFill="1" applyAlignment="1">
      <alignment horizontal="right" vertical="center" textRotation="180"/>
    </xf>
    <xf numFmtId="0" fontId="117" fillId="61" borderId="0" xfId="0" applyFont="1" applyFill="1" applyAlignment="1">
      <alignment vertical="center" wrapText="1"/>
    </xf>
    <xf numFmtId="0" fontId="124" fillId="63" borderId="0" xfId="0" applyFont="1" applyFill="1" applyAlignment="1">
      <alignment horizontal="left" vertical="top"/>
    </xf>
    <xf numFmtId="0" fontId="125" fillId="63" borderId="0" xfId="0" applyFont="1" applyFill="1" applyAlignment="1">
      <alignment horizontal="left" vertical="top"/>
    </xf>
    <xf numFmtId="0" fontId="142" fillId="61" borderId="0" xfId="0" applyFont="1" applyFill="1" applyAlignment="1">
      <alignment vertical="top" wrapText="1"/>
    </xf>
    <xf numFmtId="0" fontId="143" fillId="61" borderId="0" xfId="0" applyFont="1" applyFill="1" applyAlignment="1">
      <alignment vertical="top" wrapText="1"/>
    </xf>
    <xf numFmtId="0" fontId="117" fillId="61" borderId="0" xfId="0" applyFont="1" applyFill="1" applyAlignment="1">
      <alignment horizontal="left" vertical="center" wrapText="1"/>
    </xf>
    <xf numFmtId="0" fontId="128" fillId="62" borderId="0" xfId="0" quotePrefix="1" applyFont="1" applyFill="1" applyAlignment="1">
      <alignment horizontal="left" vertical="center" wrapText="1"/>
    </xf>
    <xf numFmtId="0" fontId="117" fillId="61" borderId="0" xfId="0" quotePrefix="1" applyFont="1" applyFill="1" applyAlignment="1">
      <alignment horizontal="left" vertical="top" wrapText="1"/>
    </xf>
    <xf numFmtId="0" fontId="139" fillId="63" borderId="0" xfId="0" applyFont="1" applyFill="1" applyAlignment="1">
      <alignment horizontal="left" vertical="center" wrapText="1"/>
    </xf>
    <xf numFmtId="9" fontId="157" fillId="61" borderId="0" xfId="0" quotePrefix="1" applyNumberFormat="1" applyFont="1" applyFill="1" applyAlignment="1">
      <alignment horizontal="right" vertical="center" textRotation="180"/>
    </xf>
    <xf numFmtId="0" fontId="141" fillId="63" borderId="0" xfId="0" applyFont="1" applyFill="1" applyAlignment="1">
      <alignment horizontal="left" vertical="center"/>
    </xf>
    <xf numFmtId="0" fontId="155" fillId="61" borderId="0" xfId="0" applyFont="1" applyFill="1" applyAlignment="1">
      <alignment vertical="top" wrapText="1"/>
    </xf>
    <xf numFmtId="0" fontId="160" fillId="61" borderId="0" xfId="0" applyFont="1" applyFill="1"/>
    <xf numFmtId="0" fontId="155" fillId="61" borderId="0" xfId="0" applyFont="1" applyFill="1" applyAlignment="1">
      <alignment wrapText="1"/>
    </xf>
    <xf numFmtId="0" fontId="164" fillId="61" borderId="0" xfId="0" applyFont="1" applyFill="1" applyAlignment="1">
      <alignment wrapText="1"/>
    </xf>
    <xf numFmtId="0" fontId="155" fillId="61" borderId="0" xfId="13043" applyFont="1" applyFill="1" applyAlignment="1">
      <alignment horizontal="left" vertical="center" wrapText="1"/>
    </xf>
    <xf numFmtId="0" fontId="160" fillId="61" borderId="0" xfId="0" applyFont="1" applyFill="1" applyAlignment="1">
      <alignment horizontal="left" vertical="center" wrapText="1"/>
    </xf>
    <xf numFmtId="0" fontId="155" fillId="61" borderId="0" xfId="13043" applyFont="1" applyFill="1" applyAlignment="1">
      <alignment vertical="center" wrapText="1"/>
    </xf>
    <xf numFmtId="0" fontId="160" fillId="61" borderId="0" xfId="0" applyFont="1" applyFill="1" applyAlignment="1">
      <alignment vertical="center" wrapText="1"/>
    </xf>
    <xf numFmtId="0" fontId="152" fillId="63" borderId="0" xfId="0" applyFont="1" applyFill="1" applyAlignment="1">
      <alignment horizontal="left" vertical="top"/>
    </xf>
    <xf numFmtId="0" fontId="140" fillId="63" borderId="0" xfId="0" applyFont="1" applyFill="1" applyAlignment="1">
      <alignment horizontal="left" vertical="top"/>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4" fontId="6" fillId="66" borderId="1" xfId="0" applyNumberFormat="1" applyFont="1" applyFill="1" applyBorder="1" applyAlignment="1">
      <alignment horizontal="center" wrapText="1"/>
    </xf>
    <xf numFmtId="4" fontId="4" fillId="0" borderId="0" xfId="0" applyNumberFormat="1" applyFont="1"/>
    <xf numFmtId="0" fontId="6" fillId="0" borderId="0" xfId="0" applyFont="1"/>
    <xf numFmtId="0" fontId="130" fillId="61" borderId="30" xfId="32987" applyFont="1" applyFill="1" applyBorder="1" applyAlignment="1" applyProtection="1">
      <alignment horizontal="right" vertical="center"/>
      <protection locked="0"/>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12">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333333"/>
      <color rgb="FF0051FF"/>
      <color rgb="FFF2F2F2"/>
      <color rgb="FFD1F2FF"/>
      <color rgb="FFA1D0F9"/>
      <color rgb="FFF6E5DD"/>
      <color rgb="FFF0F4F7"/>
      <color rgb="FFF24E49"/>
      <color rgb="FF1C355E"/>
      <color rgb="FF466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16384</xdr:col>
      <xdr:colOff>519659</xdr:colOff>
      <xdr:row>11</xdr:row>
      <xdr:rowOff>381000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828675</xdr:colOff>
      <xdr:row>1</xdr:row>
      <xdr:rowOff>438150</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668500" y="247650"/>
          <a:ext cx="188595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2040015</xdr:colOff>
      <xdr:row>0</xdr:row>
      <xdr:rowOff>366059</xdr:rowOff>
    </xdr:from>
    <xdr:to>
      <xdr:col>10</xdr:col>
      <xdr:colOff>2040015</xdr:colOff>
      <xdr:row>1</xdr:row>
      <xdr:rowOff>180465</xdr:rowOff>
    </xdr:to>
    <xdr:pic>
      <xdr:nvPicPr>
        <xdr:cNvPr id="2" name="Picture 1">
          <a:extLst>
            <a:ext uri="{FF2B5EF4-FFF2-40B4-BE49-F238E27FC236}">
              <a16:creationId xmlns:a16="http://schemas.microsoft.com/office/drawing/2014/main" id="{8C38F076-5085-40C9-8099-29CB68AC20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1265" y="366059"/>
          <a:ext cx="0" cy="290656"/>
        </a:xfrm>
        <a:prstGeom prst="rect">
          <a:avLst/>
        </a:prstGeom>
      </xdr:spPr>
    </xdr:pic>
    <xdr:clientData/>
  </xdr:twoCellAnchor>
  <xdr:twoCellAnchor editAs="oneCell">
    <xdr:from>
      <xdr:col>10</xdr:col>
      <xdr:colOff>2017059</xdr:colOff>
      <xdr:row>0</xdr:row>
      <xdr:rowOff>291353</xdr:rowOff>
    </xdr:from>
    <xdr:to>
      <xdr:col>12</xdr:col>
      <xdr:colOff>438710</xdr:colOff>
      <xdr:row>2</xdr:row>
      <xdr:rowOff>9525</xdr:rowOff>
    </xdr:to>
    <xdr:pic>
      <xdr:nvPicPr>
        <xdr:cNvPr id="3" name="Picture 2">
          <a:extLst>
            <a:ext uri="{FF2B5EF4-FFF2-40B4-BE49-F238E27FC236}">
              <a16:creationId xmlns:a16="http://schemas.microsoft.com/office/drawing/2014/main" id="{537967DA-2C24-4D6B-A421-AF7DAEF786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58309" y="291353"/>
          <a:ext cx="2066551" cy="670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Z55"/>
  <sheetViews>
    <sheetView showGridLines="0" tabSelected="1" zoomScale="49" zoomScaleNormal="55" workbookViewId="0">
      <selection activeCell="D7" sqref="D7"/>
    </sheetView>
  </sheetViews>
  <sheetFormatPr defaultColWidth="0" defaultRowHeight="16.75" zeroHeight="1"/>
  <cols>
    <col min="1" max="1" width="6.53515625" style="14" customWidth="1"/>
    <col min="2" max="2" width="4" style="14" customWidth="1"/>
    <col min="3" max="3" width="56" style="15" customWidth="1"/>
    <col min="4" max="4" width="31.15234375" style="15" customWidth="1"/>
    <col min="5" max="5" width="1.53515625" style="15" customWidth="1"/>
    <col min="6" max="6" width="4.15234375" style="15" customWidth="1"/>
    <col min="7" max="7" width="3.23046875" style="15" customWidth="1"/>
    <col min="8" max="8" width="49.4609375" style="15" customWidth="1"/>
    <col min="9" max="9" width="18.4609375" style="15" customWidth="1"/>
    <col min="10" max="10" width="4" style="15" customWidth="1"/>
    <col min="11" max="11" width="41.84375" style="15" customWidth="1"/>
    <col min="12" max="13" width="15.4609375" style="14" customWidth="1"/>
    <col min="14" max="14" width="4.4609375" style="14" customWidth="1"/>
    <col min="15" max="17" width="4.4609375" style="14" hidden="1" customWidth="1"/>
    <col min="18" max="18" width="25.53515625" style="14" hidden="1" customWidth="1"/>
    <col min="19" max="19" width="16.23046875" style="14" hidden="1" customWidth="1"/>
    <col min="20" max="20" width="4.4609375" style="14" hidden="1" customWidth="1"/>
    <col min="21" max="21" width="42.15234375" style="14" hidden="1" customWidth="1"/>
    <col min="22" max="22" width="16.53515625" style="16" hidden="1" customWidth="1"/>
    <col min="23" max="24" width="4.4609375" style="14" hidden="1" customWidth="1"/>
    <col min="25" max="25" width="12.15234375" style="14" hidden="1" customWidth="1"/>
    <col min="26" max="26" width="6.4609375" style="14" hidden="1" customWidth="1"/>
    <col min="27" max="27" width="10.69140625" style="14" hidden="1" customWidth="1"/>
    <col min="28" max="28" width="14.69140625" style="14" hidden="1" customWidth="1"/>
    <col min="29" max="29" width="11.84375" style="14" hidden="1" customWidth="1"/>
    <col min="30" max="30" width="4.4609375" style="14" hidden="1" customWidth="1"/>
    <col min="31" max="31" width="14.69140625" style="14" hidden="1" customWidth="1"/>
    <col min="32" max="32" width="10.23046875" style="14" hidden="1" customWidth="1"/>
    <col min="33" max="63" width="4.4609375" style="14" hidden="1" customWidth="1"/>
    <col min="64" max="416" width="0" style="14" hidden="1" customWidth="1"/>
    <col min="417" max="16384" width="4.4609375" style="17" hidden="1"/>
  </cols>
  <sheetData>
    <row r="1" spans="1:416" s="18" customFormat="1" ht="37.5" customHeight="1">
      <c r="B1" s="19"/>
      <c r="C1" s="64" t="s">
        <v>57</v>
      </c>
      <c r="D1" s="20"/>
      <c r="E1" s="20"/>
      <c r="F1" s="20"/>
      <c r="G1" s="20"/>
      <c r="H1" s="20"/>
      <c r="I1" s="20"/>
      <c r="J1" s="20"/>
      <c r="K1" s="20"/>
      <c r="V1" s="21"/>
    </row>
    <row r="2" spans="1:416" s="18" customFormat="1" ht="37.5" customHeight="1">
      <c r="C2" s="22" t="s">
        <v>58</v>
      </c>
      <c r="D2" s="20"/>
      <c r="E2" s="20"/>
      <c r="F2" s="20"/>
      <c r="G2" s="20"/>
      <c r="H2" s="20"/>
      <c r="I2" s="20"/>
      <c r="J2" s="20"/>
      <c r="K2" s="23" t="s">
        <v>0</v>
      </c>
      <c r="V2" s="21"/>
    </row>
    <row r="3" spans="1:416" s="18" customFormat="1" ht="14.15">
      <c r="C3" s="24"/>
      <c r="D3" s="20"/>
      <c r="E3" s="20"/>
      <c r="F3" s="20"/>
      <c r="G3" s="20"/>
      <c r="H3" s="20"/>
      <c r="I3" s="20"/>
      <c r="J3" s="20"/>
      <c r="K3" s="20"/>
      <c r="V3" s="21"/>
    </row>
    <row r="4" spans="1:416" s="26" customFormat="1" ht="12" customHeight="1">
      <c r="A4" s="18"/>
      <c r="B4" s="68"/>
      <c r="C4" s="69"/>
      <c r="D4" s="70"/>
      <c r="E4" s="70"/>
      <c r="F4" s="70"/>
      <c r="G4" s="20"/>
      <c r="H4" s="25"/>
      <c r="I4" s="20"/>
      <c r="J4" s="20"/>
      <c r="K4" s="25"/>
      <c r="L4" s="18"/>
      <c r="M4" s="18"/>
      <c r="N4" s="18"/>
      <c r="O4" s="18"/>
      <c r="P4" s="18"/>
      <c r="Q4" s="18"/>
      <c r="R4" s="18"/>
      <c r="S4" s="18"/>
      <c r="T4" s="18"/>
      <c r="U4" s="18"/>
      <c r="V4" s="21"/>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row>
    <row r="5" spans="1:416" s="26" customFormat="1" ht="30" customHeight="1">
      <c r="A5" s="18"/>
      <c r="B5" s="68"/>
      <c r="C5" s="67" t="s">
        <v>1</v>
      </c>
      <c r="D5" s="71"/>
      <c r="E5" s="70"/>
      <c r="F5" s="70"/>
      <c r="G5" s="66"/>
      <c r="H5" s="65" t="s">
        <v>2</v>
      </c>
      <c r="I5" s="66"/>
      <c r="J5" s="66"/>
      <c r="K5" s="65" t="s">
        <v>3</v>
      </c>
      <c r="L5" s="18"/>
      <c r="M5" s="18"/>
      <c r="N5" s="18"/>
      <c r="O5" s="18"/>
      <c r="P5" s="18"/>
      <c r="Q5" s="18"/>
      <c r="R5" s="18"/>
      <c r="S5" s="18"/>
      <c r="T5" s="18"/>
      <c r="U5" s="18"/>
      <c r="V5" s="21"/>
      <c r="W5" s="18"/>
      <c r="X5" s="18"/>
      <c r="Y5" s="18"/>
      <c r="Z5" s="18"/>
      <c r="AA5" s="18"/>
      <c r="AB5" s="27" t="s">
        <v>4</v>
      </c>
      <c r="AC5" s="117">
        <v>67</v>
      </c>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row>
    <row r="6" spans="1:416" s="26" customFormat="1" ht="30" customHeight="1">
      <c r="A6" s="18"/>
      <c r="B6" s="68"/>
      <c r="C6" s="240" t="s">
        <v>5</v>
      </c>
      <c r="D6" s="241"/>
      <c r="E6" s="72"/>
      <c r="F6" s="72"/>
      <c r="G6" s="81"/>
      <c r="H6" s="81"/>
      <c r="I6" s="81"/>
      <c r="J6" s="81"/>
      <c r="K6" s="81"/>
      <c r="L6" s="82" t="s">
        <v>6</v>
      </c>
      <c r="M6" s="82" t="s">
        <v>7</v>
      </c>
      <c r="N6" s="18"/>
      <c r="O6" s="18"/>
      <c r="P6" s="18"/>
      <c r="Q6" s="18"/>
      <c r="R6" s="29" t="s">
        <v>8</v>
      </c>
      <c r="S6" s="18"/>
      <c r="T6" s="18"/>
      <c r="U6" s="18"/>
      <c r="V6" s="29" t="s">
        <v>8</v>
      </c>
      <c r="W6" s="18"/>
      <c r="X6" s="18"/>
      <c r="Y6" s="18"/>
      <c r="Z6" s="18"/>
      <c r="AA6" s="18"/>
      <c r="AB6" s="30" t="s">
        <v>9</v>
      </c>
      <c r="AC6" s="31">
        <f>D8+365.25*AC5</f>
        <v>24471.75</v>
      </c>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row>
    <row r="7" spans="1:416" s="26" customFormat="1" ht="30" customHeight="1">
      <c r="A7" s="18"/>
      <c r="B7" s="68"/>
      <c r="C7" s="73" t="s">
        <v>10</v>
      </c>
      <c r="D7" s="118"/>
      <c r="E7" s="119"/>
      <c r="F7" s="74"/>
      <c r="G7" s="81"/>
      <c r="H7" s="87" t="s">
        <v>11</v>
      </c>
      <c r="I7" s="88">
        <f>IF($D$9&gt;66,0,MIN($D$13*$D$12*$AC$7,S10))</f>
        <v>0</v>
      </c>
      <c r="J7" s="83"/>
      <c r="K7" s="87" t="s">
        <v>12</v>
      </c>
      <c r="L7" s="89">
        <f>M7/52</f>
        <v>0</v>
      </c>
      <c r="M7" s="90">
        <f>IF(D11="",0,IF($D$11="White Collar",VLOOKUP($D$9,'D&amp;TPD-Rates'!$B$11:$T$65,2+IF($D$10="Female",1,0))*I7/10000,IF($D$11="Blue Collar",VLOOKUP($D$9,'D&amp;TPD-Rates'!$B$11:$T$65,8+IF($D$10="Female",1,0))*I7/10000,IF($D$11="Heavy Blue Collar",VLOOKUP($D$9,'D&amp;TPD-Rates'!$B$11:$T$65,14+IF($D$10="Female",1,0))*I7/10000))))</f>
        <v>0</v>
      </c>
      <c r="N7" s="33"/>
      <c r="O7" s="33"/>
      <c r="P7" s="33"/>
      <c r="Q7" s="33"/>
      <c r="R7" s="18"/>
      <c r="S7" s="34"/>
      <c r="T7" s="33"/>
      <c r="U7" s="18"/>
      <c r="V7" s="111"/>
      <c r="W7" s="18"/>
      <c r="X7" s="18"/>
      <c r="Y7" s="35" t="s">
        <v>13</v>
      </c>
      <c r="Z7" s="18"/>
      <c r="AA7" s="18"/>
      <c r="AB7" s="30" t="s">
        <v>14</v>
      </c>
      <c r="AC7" s="36">
        <f>DATEDIF(D7,AC6,"M")/12</f>
        <v>66.916666666666671</v>
      </c>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row>
    <row r="8" spans="1:416" s="26" customFormat="1" ht="30" customHeight="1" thickBot="1">
      <c r="A8" s="18"/>
      <c r="B8" s="68"/>
      <c r="C8" s="73" t="s">
        <v>15</v>
      </c>
      <c r="D8" s="118"/>
      <c r="E8" s="119"/>
      <c r="F8" s="74"/>
      <c r="G8" s="81"/>
      <c r="H8" s="101" t="s">
        <v>16</v>
      </c>
      <c r="I8" s="103">
        <f>IF($D$9&gt;66,0,MIN($D$13*$D$12*$AC$7,S10))</f>
        <v>0</v>
      </c>
      <c r="J8" s="83"/>
      <c r="K8" s="101" t="s">
        <v>17</v>
      </c>
      <c r="L8" s="105">
        <f>M8/52</f>
        <v>0</v>
      </c>
      <c r="M8" s="102">
        <f>IF(D11="",0,IF($D$11="White Collar",VLOOKUP($D$9,'D&amp;TPD-Rates'!$B$11:$T$65,4+IF($D$10="Female",1,0))*I8/10000,IF($D$11="Blue Collar",VLOOKUP($D$9,'D&amp;TPD-Rates'!$B$11:$T$65,10+IF($D$10="Female",1,0))*I8/10000,IF($D$11="Heavy Blue Collar",VLOOKUP($D$9,'D&amp;TPD-Rates'!$B$11:$T$65,16+IF($D$10="Female",1,0))*I8/10000))))</f>
        <v>0</v>
      </c>
      <c r="N8" s="33"/>
      <c r="O8" s="33"/>
      <c r="P8" s="33"/>
      <c r="Q8" s="33"/>
      <c r="R8" s="37" t="s">
        <v>18</v>
      </c>
      <c r="S8" s="113">
        <v>600000</v>
      </c>
      <c r="T8" s="33"/>
      <c r="U8" s="18"/>
      <c r="V8" s="132">
        <v>7.4999999999999997E-2</v>
      </c>
      <c r="W8" s="18"/>
      <c r="X8" s="18"/>
      <c r="Y8" s="18"/>
      <c r="Z8" s="38"/>
      <c r="AA8" s="18"/>
      <c r="AB8" s="30"/>
      <c r="AC8" s="39"/>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row>
    <row r="9" spans="1:416" s="26" customFormat="1" ht="30" customHeight="1" thickBot="1">
      <c r="A9" s="18"/>
      <c r="B9" s="68"/>
      <c r="C9" s="73" t="s">
        <v>19</v>
      </c>
      <c r="D9" s="120" t="str">
        <f>IF(D8="", "",ROUNDDOWN(SUM(D7-D8)/365.24,0))</f>
        <v/>
      </c>
      <c r="E9" s="121"/>
      <c r="F9" s="75"/>
      <c r="G9" s="81"/>
      <c r="H9" s="101" t="s">
        <v>69</v>
      </c>
      <c r="I9" s="104">
        <f>IF(AND(D9&lt;65,D15="Yes"),MIN((AA13*D12),S8),0)</f>
        <v>0</v>
      </c>
      <c r="J9" s="83"/>
      <c r="K9" s="87" t="s">
        <v>76</v>
      </c>
      <c r="L9" s="89">
        <f>M9/52</f>
        <v>0</v>
      </c>
      <c r="M9" s="88">
        <f>IF(D11="",0,IF($D$11="White Collar",VLOOKUP($D$9,'IP-rates'!$B$10:$H$94,2+IF($D$10="Female",1,0))*I9/1000,IF($D$11="Blue Collar",VLOOKUP($D$9,'IP-rates'!$B$10:$H$94,4+IF($D$10="Female",1,0))*I9/1000,IF($D$11="Heavy Blue Collar",VLOOKUP($D$9,'IP-rates'!$B$10:$H$94,6+IF($D$10="Female",1,0))*I9/1000))))</f>
        <v>0</v>
      </c>
      <c r="N9" s="40"/>
      <c r="O9" s="40"/>
      <c r="P9" s="40"/>
      <c r="Q9" s="40"/>
      <c r="R9" s="37" t="s">
        <v>20</v>
      </c>
      <c r="S9" s="113">
        <v>3000000</v>
      </c>
      <c r="T9" s="40"/>
      <c r="U9" s="18"/>
      <c r="V9" s="132">
        <v>0.125</v>
      </c>
      <c r="W9" s="18"/>
      <c r="X9" s="18"/>
      <c r="Y9" s="18" t="s">
        <v>21</v>
      </c>
      <c r="Z9" s="18"/>
      <c r="AA9" s="18"/>
      <c r="AB9" s="41"/>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row>
    <row r="10" spans="1:416" s="26" customFormat="1" ht="30" customHeight="1" thickBot="1">
      <c r="A10" s="18"/>
      <c r="B10" s="68"/>
      <c r="C10" s="73" t="s">
        <v>22</v>
      </c>
      <c r="D10" s="122"/>
      <c r="E10" s="119"/>
      <c r="F10" s="76"/>
      <c r="G10" s="81"/>
      <c r="H10" s="91" t="s">
        <v>23</v>
      </c>
      <c r="I10" s="88">
        <f>IF(D9&gt;69,0,D18)</f>
        <v>0</v>
      </c>
      <c r="J10" s="83"/>
      <c r="K10" s="95" t="s">
        <v>24</v>
      </c>
      <c r="L10" s="99">
        <f>M10/52</f>
        <v>0</v>
      </c>
      <c r="M10" s="100">
        <f>M9+M8+M7</f>
        <v>0</v>
      </c>
      <c r="N10" s="238"/>
      <c r="O10" s="42"/>
      <c r="P10" s="42"/>
      <c r="Q10" s="42"/>
      <c r="R10" s="37" t="s">
        <v>25</v>
      </c>
      <c r="S10" s="43">
        <f>S19</f>
        <v>1500000</v>
      </c>
      <c r="T10" s="42"/>
      <c r="U10" s="18"/>
      <c r="V10" s="132">
        <v>0.17499999999999999</v>
      </c>
      <c r="W10" s="18"/>
      <c r="X10" s="18"/>
      <c r="Y10" s="18" t="s">
        <v>26</v>
      </c>
      <c r="Z10" s="18"/>
      <c r="AA10" s="18"/>
      <c r="AB10" s="41"/>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row>
    <row r="11" spans="1:416" s="26" customFormat="1" ht="30" customHeight="1" thickBot="1">
      <c r="A11" s="18"/>
      <c r="B11" s="126"/>
      <c r="C11" s="127" t="s">
        <v>59</v>
      </c>
      <c r="D11" s="128"/>
      <c r="E11" s="129"/>
      <c r="F11" s="130"/>
      <c r="G11" s="81"/>
      <c r="H11" s="97" t="s">
        <v>28</v>
      </c>
      <c r="I11" s="98">
        <f>IF(D9&gt;66,0,D19)</f>
        <v>0</v>
      </c>
      <c r="J11" s="83"/>
      <c r="K11" s="81"/>
      <c r="L11" s="84"/>
      <c r="M11" s="84"/>
      <c r="N11" s="238"/>
      <c r="O11" s="42"/>
      <c r="P11" s="42"/>
      <c r="Q11" s="42"/>
      <c r="R11" s="37" t="s">
        <v>29</v>
      </c>
      <c r="S11" s="116">
        <f>ROUND(IF($D$9&gt;66,0,($D$13*$D$12*$AC$7))-I7,0)</f>
        <v>0</v>
      </c>
      <c r="T11" s="42"/>
      <c r="U11" s="44" t="str">
        <f>IF(S11&gt;0,CONCATENATE(" you are eligible to apply for additional Death cover of $",S11,U13,".")," ")</f>
        <v xml:space="preserve"> </v>
      </c>
      <c r="V11" s="132">
        <v>0.22500000000000001</v>
      </c>
      <c r="W11" s="18"/>
      <c r="X11" s="18"/>
      <c r="Y11" s="18"/>
      <c r="Z11" s="18"/>
      <c r="AA11" s="18"/>
      <c r="AB11" s="41"/>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row>
    <row r="12" spans="1:416" s="26" customFormat="1" ht="40.5" customHeight="1" thickBot="1">
      <c r="A12" s="18"/>
      <c r="B12" s="68"/>
      <c r="C12" s="73" t="s">
        <v>27</v>
      </c>
      <c r="D12" s="123"/>
      <c r="E12" s="119"/>
      <c r="F12" s="77"/>
      <c r="G12" s="85"/>
      <c r="H12" s="245" t="str">
        <f>IF(OR(S11&gt;0,S15&gt;0),CONCATENATE("Due to your Salary level,", U11,U15,U16,".")," ")</f>
        <v xml:space="preserve"> </v>
      </c>
      <c r="I12" s="245"/>
      <c r="J12" s="81"/>
      <c r="K12" s="91" t="s">
        <v>30</v>
      </c>
      <c r="L12" s="89">
        <f t="shared" ref="L12:L14" si="0">M12/52</f>
        <v>0</v>
      </c>
      <c r="M12" s="90">
        <f>IF(D11="",0,IF(D9&gt;69, 0, IF($D$11="White Collar",VLOOKUP($D$9,'D&amp;TPD-Rates'!$B$11:$T$65,2+IF($D$10="Female",1,0))*I10/10000,IF($D$11="Blue Collar",VLOOKUP($D$9,'D&amp;TPD-Rates'!$B$11:$T$65,8+IF($D$10="Female",1,0))*I10/10000,IF($D$11="Heavy Blue Collar",VLOOKUP($D$9,'D&amp;TPD-Rates'!$B$11:$T$65,14+IF($D$10="Female",1,0))*I10/10000)))))</f>
        <v>0</v>
      </c>
      <c r="N12" s="45"/>
      <c r="O12" s="45"/>
      <c r="P12" s="45"/>
      <c r="Q12" s="45"/>
      <c r="R12" s="37" t="s">
        <v>31</v>
      </c>
      <c r="S12" s="43">
        <f>ROUND(MIN(IF($D$9&gt;66,0,($D$13*$D$12*$AC$7)),S9),0)</f>
        <v>0</v>
      </c>
      <c r="T12" s="45"/>
      <c r="U12" s="46"/>
      <c r="V12" s="112"/>
      <c r="W12" s="18"/>
      <c r="X12" s="18"/>
      <c r="Y12" s="18"/>
      <c r="Z12" s="18"/>
      <c r="AA12" s="28" t="s">
        <v>32</v>
      </c>
      <c r="AB12" s="41"/>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row>
    <row r="13" spans="1:416" s="26" customFormat="1" ht="30" customHeight="1" thickBot="1">
      <c r="A13" s="18"/>
      <c r="B13" s="68"/>
      <c r="C13" s="73" t="s">
        <v>64</v>
      </c>
      <c r="D13" s="133">
        <v>0.17499999999999999</v>
      </c>
      <c r="E13" s="119"/>
      <c r="F13" s="78"/>
      <c r="G13" s="81"/>
      <c r="H13" s="87" t="s">
        <v>33</v>
      </c>
      <c r="I13" s="94">
        <f>I7+I10</f>
        <v>0</v>
      </c>
      <c r="J13" s="81"/>
      <c r="K13" s="106" t="s">
        <v>34</v>
      </c>
      <c r="L13" s="105">
        <f t="shared" si="0"/>
        <v>0</v>
      </c>
      <c r="M13" s="102">
        <f>IF(D11="",0,IF(D9&gt;66,0,IF($D$11="White Collar",VLOOKUP($D$9,'D&amp;TPD-Rates'!$B$11:$T$65,4+IF($D$10="Female",1,0))*I11/10000,IF($D$11="Blue Collar",VLOOKUP($D$9,'D&amp;TPD-Rates'!$B$11:$T$65,10+IF($D$10="Female",1,0))*I11/10000,IF($D$11="Heavy Blue Collar",VLOOKUP($D$9,'D&amp;TPD-Rates'!$B$11:$T$65,16+IF($D$10="Female",1,0))*I11/10000)))))</f>
        <v>0</v>
      </c>
      <c r="N13" s="18"/>
      <c r="O13" s="18"/>
      <c r="P13" s="18"/>
      <c r="Q13" s="18"/>
      <c r="R13" s="37" t="s">
        <v>35</v>
      </c>
      <c r="S13" s="116">
        <f>ROUND(S12-I8,0)</f>
        <v>0</v>
      </c>
      <c r="T13" s="18"/>
      <c r="U13" s="44" t="str">
        <f>IF(S13&gt;0,CONCATENATE(" and TPD cover of $",S13)," ")</f>
        <v xml:space="preserve"> </v>
      </c>
      <c r="V13" s="21"/>
      <c r="W13" s="18"/>
      <c r="X13" s="18"/>
      <c r="Y13" s="18"/>
      <c r="Z13" s="18"/>
      <c r="AA13" s="115">
        <v>0.75</v>
      </c>
      <c r="AB13" s="41"/>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row>
    <row r="14" spans="1:416" s="26" customFormat="1" ht="30" customHeight="1" thickBot="1">
      <c r="A14" s="18"/>
      <c r="B14" s="68"/>
      <c r="C14" s="68"/>
      <c r="D14" s="68"/>
      <c r="E14" s="70"/>
      <c r="F14" s="79"/>
      <c r="G14" s="81"/>
      <c r="H14" s="95" t="s">
        <v>36</v>
      </c>
      <c r="I14" s="96">
        <f>I8+I11</f>
        <v>0</v>
      </c>
      <c r="J14" s="83"/>
      <c r="K14" s="107" t="s">
        <v>37</v>
      </c>
      <c r="L14" s="108">
        <f t="shared" si="0"/>
        <v>0</v>
      </c>
      <c r="M14" s="109">
        <f>M13+M12</f>
        <v>0</v>
      </c>
      <c r="N14" s="20"/>
      <c r="O14" s="20"/>
      <c r="P14" s="20"/>
      <c r="Q14" s="20"/>
      <c r="R14" s="37" t="s">
        <v>38</v>
      </c>
      <c r="S14" s="43">
        <f>IF(D9&gt;64,0,MIN(D12*AA13,S8))</f>
        <v>0</v>
      </c>
      <c r="T14" s="20"/>
      <c r="U14" s="20"/>
      <c r="V14" s="21" t="s">
        <v>63</v>
      </c>
      <c r="W14" s="18"/>
      <c r="X14" s="18"/>
      <c r="Y14" s="47"/>
      <c r="Z14" s="18"/>
      <c r="AA14" s="18"/>
      <c r="AB14" s="41"/>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row>
    <row r="15" spans="1:416" s="26" customFormat="1" ht="30" customHeight="1" thickBot="1">
      <c r="A15" s="18"/>
      <c r="B15" s="135"/>
      <c r="C15" s="134" t="s">
        <v>70</v>
      </c>
      <c r="D15" s="136"/>
      <c r="E15" s="129"/>
      <c r="F15" s="135"/>
      <c r="G15" s="85"/>
      <c r="H15" s="84"/>
      <c r="I15" s="84"/>
      <c r="J15" s="84"/>
      <c r="K15" s="81"/>
      <c r="L15" s="84"/>
      <c r="M15" s="84"/>
      <c r="N15" s="18"/>
      <c r="O15" s="18"/>
      <c r="P15" s="18"/>
      <c r="Q15" s="18"/>
      <c r="R15" s="37" t="s">
        <v>39</v>
      </c>
      <c r="S15" s="116">
        <f>ROUND(S14-I9,0)</f>
        <v>0</v>
      </c>
      <c r="T15" s="18"/>
      <c r="U15" s="44" t="str">
        <f>IF(S15&gt;0," Additional Income Protection cover is available."," ")</f>
        <v xml:space="preserve"> </v>
      </c>
      <c r="V15" s="131" t="s">
        <v>60</v>
      </c>
      <c r="W15" s="18"/>
      <c r="X15" s="18"/>
      <c r="Y15" s="47"/>
      <c r="Z15" s="18"/>
      <c r="AA15" s="18"/>
      <c r="AB15" s="41"/>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row>
    <row r="16" spans="1:416" s="26" customFormat="1" ht="30" customHeight="1">
      <c r="A16" s="18"/>
      <c r="B16" s="68"/>
      <c r="C16" s="68"/>
      <c r="D16" s="68"/>
      <c r="E16" s="68"/>
      <c r="F16" s="68"/>
      <c r="G16" s="85"/>
      <c r="H16" s="87" t="s">
        <v>40</v>
      </c>
      <c r="I16" s="93">
        <f>L19</f>
        <v>0</v>
      </c>
      <c r="J16" s="92"/>
      <c r="K16" s="87" t="s">
        <v>41</v>
      </c>
      <c r="L16" s="89">
        <f>M16/52</f>
        <v>0</v>
      </c>
      <c r="M16" s="94">
        <f>M9</f>
        <v>0</v>
      </c>
      <c r="N16" s="18"/>
      <c r="O16" s="18"/>
      <c r="P16" s="18"/>
      <c r="Q16" s="18"/>
      <c r="R16" s="18"/>
      <c r="S16" s="18"/>
      <c r="T16" s="18"/>
      <c r="U16" s="20" t="str">
        <f>IF(OR(S10&gt;0,S15&gt;0)," Evidence of good health may be required"," ")</f>
        <v xml:space="preserve"> Evidence of good health may be required</v>
      </c>
      <c r="V16" s="131" t="s">
        <v>61</v>
      </c>
      <c r="W16" s="18"/>
      <c r="X16" s="49"/>
      <c r="Y16" s="47"/>
      <c r="Z16" s="18"/>
      <c r="AA16" s="18"/>
      <c r="AB16" s="41"/>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row>
    <row r="17" spans="1:416" s="26" customFormat="1" ht="30" customHeight="1" thickBot="1">
      <c r="A17" s="18"/>
      <c r="B17" s="68"/>
      <c r="C17" s="247" t="s">
        <v>65</v>
      </c>
      <c r="D17" s="247"/>
      <c r="E17" s="70"/>
      <c r="F17" s="78"/>
      <c r="G17" s="84"/>
      <c r="H17" s="95" t="s">
        <v>42</v>
      </c>
      <c r="I17" s="96">
        <f>M19</f>
        <v>0</v>
      </c>
      <c r="J17" s="92"/>
      <c r="K17" s="101" t="s">
        <v>43</v>
      </c>
      <c r="L17" s="105">
        <f>M17/52</f>
        <v>0</v>
      </c>
      <c r="M17" s="110">
        <f>M7+M12</f>
        <v>0</v>
      </c>
      <c r="N17" s="18"/>
      <c r="O17" s="18"/>
      <c r="P17" s="18"/>
      <c r="Q17" s="18"/>
      <c r="R17" s="18"/>
      <c r="S17" s="18"/>
      <c r="T17" s="18"/>
      <c r="U17" s="18"/>
      <c r="V17" s="131" t="s">
        <v>62</v>
      </c>
      <c r="W17" s="18"/>
      <c r="X17" s="18"/>
      <c r="Y17" s="47"/>
      <c r="Z17" s="18"/>
      <c r="AA17" s="18"/>
      <c r="AB17" s="41"/>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row>
    <row r="18" spans="1:416" s="26" customFormat="1" ht="30" customHeight="1" thickBot="1">
      <c r="A18" s="18"/>
      <c r="B18" s="68"/>
      <c r="C18" s="134" t="s">
        <v>66</v>
      </c>
      <c r="D18" s="124"/>
      <c r="E18" s="125"/>
      <c r="F18" s="80"/>
      <c r="G18" s="83"/>
      <c r="H18" s="81"/>
      <c r="I18" s="81"/>
      <c r="J18" s="92"/>
      <c r="K18" s="87" t="s">
        <v>44</v>
      </c>
      <c r="L18" s="89">
        <f>M18/52</f>
        <v>0</v>
      </c>
      <c r="M18" s="94">
        <f>M8+M13</f>
        <v>0</v>
      </c>
      <c r="N18" s="49"/>
      <c r="O18" s="49"/>
      <c r="P18" s="49"/>
      <c r="Q18" s="49"/>
      <c r="R18" s="18"/>
      <c r="S18" s="28" t="s">
        <v>25</v>
      </c>
      <c r="T18" s="49"/>
      <c r="U18" s="18"/>
      <c r="V18" s="21"/>
      <c r="W18" s="18"/>
      <c r="X18" s="18"/>
      <c r="Y18" s="47"/>
      <c r="Z18" s="18"/>
      <c r="AA18" s="18"/>
      <c r="AB18" s="41"/>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row>
    <row r="19" spans="1:416" s="26" customFormat="1" ht="30" customHeight="1" thickBot="1">
      <c r="A19" s="18"/>
      <c r="B19" s="68"/>
      <c r="C19" s="134" t="s">
        <v>67</v>
      </c>
      <c r="D19" s="124"/>
      <c r="E19" s="125"/>
      <c r="F19" s="80"/>
      <c r="G19" s="84"/>
      <c r="H19" s="81"/>
      <c r="I19" s="81"/>
      <c r="J19" s="92"/>
      <c r="K19" s="95" t="s">
        <v>45</v>
      </c>
      <c r="L19" s="99">
        <f>M19/52</f>
        <v>0</v>
      </c>
      <c r="M19" s="96">
        <f>M16+M17+M18</f>
        <v>0</v>
      </c>
      <c r="N19" s="32"/>
      <c r="O19" s="32"/>
      <c r="P19" s="32"/>
      <c r="Q19" s="32"/>
      <c r="R19" s="37" t="s">
        <v>46</v>
      </c>
      <c r="S19" s="113">
        <v>1500000</v>
      </c>
      <c r="T19" s="32"/>
      <c r="U19" s="18"/>
      <c r="V19" s="21"/>
      <c r="W19" s="18"/>
      <c r="X19" s="18"/>
      <c r="Y19" s="18"/>
      <c r="Z19" s="18"/>
      <c r="AA19" s="18"/>
      <c r="AB19" s="41"/>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row>
    <row r="20" spans="1:416" s="18" customFormat="1" ht="6" customHeight="1">
      <c r="B20" s="80"/>
      <c r="C20" s="70"/>
      <c r="D20" s="70"/>
      <c r="E20" s="70"/>
      <c r="F20" s="80"/>
      <c r="G20" s="84"/>
      <c r="H20" s="84"/>
      <c r="I20" s="84"/>
      <c r="J20" s="84"/>
      <c r="K20" s="81"/>
      <c r="L20" s="84"/>
      <c r="M20" s="84"/>
      <c r="N20" s="32"/>
      <c r="O20" s="32"/>
      <c r="P20" s="32"/>
      <c r="Q20" s="32"/>
      <c r="R20" s="37"/>
      <c r="S20" s="114"/>
      <c r="T20" s="32"/>
      <c r="V20" s="21"/>
    </row>
    <row r="21" spans="1:416" s="26" customFormat="1" ht="39" customHeight="1">
      <c r="A21" s="18"/>
      <c r="B21" s="68"/>
      <c r="C21" s="68"/>
      <c r="D21" s="68"/>
      <c r="E21" s="68"/>
      <c r="F21" s="68"/>
      <c r="G21" s="20"/>
      <c r="H21" s="242" t="s">
        <v>68</v>
      </c>
      <c r="I21" s="243"/>
      <c r="J21" s="20"/>
      <c r="K21" s="20"/>
      <c r="L21" s="18"/>
      <c r="M21" s="18"/>
      <c r="N21" s="32"/>
      <c r="O21" s="32"/>
      <c r="P21" s="32"/>
      <c r="Q21" s="32"/>
      <c r="R21" s="37" t="s">
        <v>47</v>
      </c>
      <c r="S21" s="113">
        <v>156000</v>
      </c>
      <c r="T21" s="32"/>
      <c r="U21" s="18"/>
      <c r="V21" s="21"/>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c r="KD21" s="18"/>
      <c r="KE21" s="18"/>
      <c r="KF21" s="18"/>
      <c r="KG21" s="18"/>
      <c r="KH21" s="18"/>
      <c r="KI21" s="18"/>
      <c r="KJ21" s="18"/>
      <c r="KK21" s="18"/>
      <c r="KL21" s="18"/>
      <c r="KM21" s="18"/>
      <c r="KN21" s="18"/>
      <c r="KO21" s="18"/>
      <c r="KP21" s="18"/>
      <c r="KQ21" s="18"/>
      <c r="KR21" s="18"/>
      <c r="KS21" s="18"/>
      <c r="KT21" s="18"/>
      <c r="KU21" s="18"/>
      <c r="KV21" s="18"/>
      <c r="KW21" s="18"/>
      <c r="KX21" s="18"/>
      <c r="KY21" s="18"/>
      <c r="KZ21" s="18"/>
      <c r="LA21" s="18"/>
      <c r="LB21" s="18"/>
      <c r="LC21" s="18"/>
      <c r="LD21" s="18"/>
      <c r="LE21" s="18"/>
      <c r="LF21" s="18"/>
      <c r="LG21" s="18"/>
      <c r="LH21" s="18"/>
      <c r="LI21" s="18"/>
      <c r="LJ21" s="18"/>
      <c r="LK21" s="18"/>
      <c r="LL21" s="18"/>
      <c r="LM21" s="18"/>
      <c r="LN21" s="18"/>
      <c r="LO21" s="18"/>
      <c r="LP21" s="18"/>
      <c r="LQ21" s="18"/>
      <c r="LR21" s="18"/>
      <c r="LS21" s="18"/>
      <c r="LT21" s="18"/>
      <c r="LU21" s="18"/>
      <c r="LV21" s="18"/>
      <c r="LW21" s="18"/>
      <c r="LX21" s="18"/>
      <c r="LY21" s="18"/>
      <c r="LZ21" s="18"/>
      <c r="MA21" s="18"/>
      <c r="MB21" s="18"/>
      <c r="MC21" s="18"/>
      <c r="MD21" s="18"/>
      <c r="ME21" s="18"/>
      <c r="MF21" s="18"/>
      <c r="MG21" s="18"/>
      <c r="MH21" s="18"/>
      <c r="MI21" s="18"/>
      <c r="MJ21" s="18"/>
      <c r="MK21" s="18"/>
      <c r="ML21" s="18"/>
      <c r="MM21" s="18"/>
      <c r="MN21" s="18"/>
      <c r="MO21" s="18"/>
      <c r="MP21" s="18"/>
      <c r="MQ21" s="18"/>
      <c r="MR21" s="18"/>
      <c r="MS21" s="18"/>
      <c r="MT21" s="18"/>
      <c r="MU21" s="18"/>
      <c r="MV21" s="18"/>
      <c r="MW21" s="18"/>
      <c r="MX21" s="18"/>
      <c r="MY21" s="18"/>
      <c r="MZ21" s="18"/>
      <c r="NA21" s="18"/>
      <c r="NB21" s="18"/>
      <c r="NC21" s="18"/>
      <c r="ND21" s="18"/>
      <c r="NE21" s="18"/>
      <c r="NF21" s="18"/>
      <c r="NG21" s="18"/>
      <c r="NH21" s="18"/>
      <c r="NI21" s="18"/>
      <c r="NJ21" s="18"/>
      <c r="NK21" s="18"/>
      <c r="NL21" s="18"/>
      <c r="NM21" s="18"/>
      <c r="NN21" s="18"/>
      <c r="NO21" s="18"/>
      <c r="NP21" s="18"/>
      <c r="NQ21" s="18"/>
      <c r="NR21" s="18"/>
      <c r="NS21" s="18"/>
      <c r="NT21" s="18"/>
      <c r="NU21" s="18"/>
      <c r="NV21" s="18"/>
      <c r="NW21" s="18"/>
      <c r="NX21" s="18"/>
      <c r="NY21" s="18"/>
      <c r="NZ21" s="18"/>
      <c r="OA21" s="18"/>
      <c r="OB21" s="18"/>
      <c r="OC21" s="18"/>
      <c r="OD21" s="18"/>
      <c r="OE21" s="18"/>
      <c r="OF21" s="18"/>
      <c r="OG21" s="18"/>
      <c r="OH21" s="18"/>
      <c r="OI21" s="18"/>
      <c r="OJ21" s="18"/>
      <c r="OK21" s="18"/>
      <c r="OL21" s="18"/>
      <c r="OM21" s="18"/>
      <c r="ON21" s="18"/>
      <c r="OO21" s="18"/>
      <c r="OP21" s="18"/>
      <c r="OQ21" s="18"/>
      <c r="OR21" s="18"/>
      <c r="OS21" s="18"/>
      <c r="OT21" s="18"/>
      <c r="OU21" s="18"/>
      <c r="OV21" s="18"/>
      <c r="OW21" s="18"/>
      <c r="OX21" s="18"/>
      <c r="OY21" s="18"/>
      <c r="OZ21" s="18"/>
    </row>
    <row r="22" spans="1:416" s="26" customFormat="1" ht="24" customHeight="1">
      <c r="A22" s="18"/>
      <c r="B22" s="68"/>
      <c r="C22" s="68"/>
      <c r="D22" s="68"/>
      <c r="E22" s="68"/>
      <c r="F22" s="68"/>
      <c r="G22" s="20"/>
      <c r="H22" s="244" t="s">
        <v>48</v>
      </c>
      <c r="I22" s="244"/>
      <c r="J22" s="48"/>
      <c r="K22" s="50"/>
      <c r="L22" s="50"/>
      <c r="M22" s="50"/>
      <c r="N22" s="50"/>
      <c r="O22" s="50"/>
      <c r="P22" s="50"/>
      <c r="Q22" s="50"/>
      <c r="R22" s="50"/>
      <c r="S22" s="50"/>
      <c r="T22" s="50"/>
      <c r="U22" s="18"/>
      <c r="V22" s="21"/>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c r="NQ22" s="18"/>
      <c r="NR22" s="18"/>
      <c r="NS22" s="18"/>
      <c r="NT22" s="18"/>
      <c r="NU22" s="18"/>
      <c r="NV22" s="18"/>
      <c r="NW22" s="18"/>
      <c r="NX22" s="18"/>
      <c r="NY22" s="18"/>
      <c r="NZ22" s="18"/>
      <c r="OA22" s="18"/>
      <c r="OB22" s="18"/>
      <c r="OC22" s="18"/>
      <c r="OD22" s="18"/>
      <c r="OE22" s="18"/>
      <c r="OF22" s="18"/>
      <c r="OG22" s="18"/>
      <c r="OH22" s="18"/>
      <c r="OI22" s="18"/>
      <c r="OJ22" s="18"/>
      <c r="OK22" s="18"/>
      <c r="OL22" s="18"/>
      <c r="OM22" s="18"/>
      <c r="ON22" s="18"/>
      <c r="OO22" s="18"/>
      <c r="OP22" s="18"/>
      <c r="OQ22" s="18"/>
      <c r="OR22" s="18"/>
      <c r="OS22" s="18"/>
      <c r="OT22" s="18"/>
      <c r="OU22" s="18"/>
      <c r="OV22" s="18"/>
      <c r="OW22" s="18"/>
      <c r="OX22" s="18"/>
      <c r="OY22" s="18"/>
      <c r="OZ22" s="18"/>
    </row>
    <row r="23" spans="1:416" s="26" customFormat="1" ht="15" customHeight="1">
      <c r="A23" s="18"/>
      <c r="B23" s="18"/>
      <c r="C23" s="51"/>
      <c r="D23" s="51"/>
      <c r="E23" s="51"/>
      <c r="F23" s="51"/>
      <c r="G23" s="20"/>
      <c r="H23" s="239" t="s">
        <v>49</v>
      </c>
      <c r="I23" s="231"/>
      <c r="J23" s="48"/>
      <c r="K23" s="50"/>
      <c r="L23" s="50"/>
      <c r="M23" s="50"/>
      <c r="N23" s="50"/>
      <c r="O23" s="50"/>
      <c r="P23" s="50"/>
      <c r="Q23" s="50"/>
      <c r="R23" s="50"/>
      <c r="S23" s="50"/>
      <c r="T23" s="50"/>
      <c r="U23" s="18"/>
      <c r="V23" s="21"/>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row>
    <row r="24" spans="1:416" s="26" customFormat="1" ht="29.25" customHeight="1">
      <c r="A24" s="18"/>
      <c r="B24" s="18"/>
      <c r="C24" s="51"/>
      <c r="D24" s="51"/>
      <c r="E24" s="51"/>
      <c r="F24" s="51"/>
      <c r="G24" s="20"/>
      <c r="H24" s="246" t="str">
        <f>IF(OR(S11&gt;0,S15&gt;0),"4. Should you wish to apply for Standard Cover above the Automatic Acceptance Levels please contact Sunsuper on 13 11 55 for details on how to proceed. Any increase in cover is subject to acceptance by the insurer."," ")</f>
        <v xml:space="preserve"> </v>
      </c>
      <c r="I24" s="246"/>
      <c r="J24" s="48"/>
      <c r="K24" s="50"/>
      <c r="L24" s="50"/>
      <c r="M24" s="50"/>
      <c r="N24" s="50"/>
      <c r="O24" s="50"/>
      <c r="P24" s="50"/>
      <c r="Q24" s="50"/>
      <c r="R24" s="50"/>
      <c r="S24" s="50"/>
      <c r="T24" s="50"/>
      <c r="U24" s="18"/>
      <c r="V24" s="21"/>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row>
    <row r="25" spans="1:416" s="26" customFormat="1" ht="14.15">
      <c r="A25" s="18"/>
      <c r="B25" s="18"/>
      <c r="C25" s="51"/>
      <c r="D25" s="51"/>
      <c r="E25" s="50"/>
      <c r="F25" s="50"/>
      <c r="G25" s="50"/>
      <c r="H25" s="246"/>
      <c r="I25" s="246"/>
      <c r="J25" s="50"/>
      <c r="K25" s="50"/>
      <c r="L25" s="50"/>
      <c r="M25" s="50"/>
      <c r="N25" s="50"/>
      <c r="O25" s="50"/>
      <c r="P25" s="50"/>
      <c r="Q25" s="50"/>
      <c r="R25" s="50"/>
      <c r="S25" s="50"/>
      <c r="T25" s="50"/>
      <c r="U25" s="18"/>
      <c r="V25" s="21"/>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c r="NQ25" s="18"/>
      <c r="NR25" s="18"/>
      <c r="NS25" s="18"/>
      <c r="NT25" s="18"/>
      <c r="NU25" s="18"/>
      <c r="NV25" s="18"/>
      <c r="NW25" s="18"/>
      <c r="NX25" s="18"/>
      <c r="NY25" s="18"/>
      <c r="NZ25" s="18"/>
      <c r="OA25" s="18"/>
      <c r="OB25" s="18"/>
      <c r="OC25" s="18"/>
      <c r="OD25" s="18"/>
      <c r="OE25" s="18"/>
      <c r="OF25" s="18"/>
      <c r="OG25" s="18"/>
      <c r="OH25" s="18"/>
      <c r="OI25" s="18"/>
      <c r="OJ25" s="18"/>
      <c r="OK25" s="18"/>
      <c r="OL25" s="18"/>
      <c r="OM25" s="18"/>
      <c r="ON25" s="18"/>
      <c r="OO25" s="18"/>
      <c r="OP25" s="18"/>
      <c r="OQ25" s="18"/>
      <c r="OR25" s="18"/>
      <c r="OS25" s="18"/>
      <c r="OT25" s="18"/>
      <c r="OU25" s="18"/>
      <c r="OV25" s="18"/>
      <c r="OW25" s="18"/>
      <c r="OX25" s="18"/>
      <c r="OY25" s="18"/>
      <c r="OZ25" s="18"/>
    </row>
    <row r="26" spans="1:416" s="26" customFormat="1" ht="14.15">
      <c r="A26" s="18"/>
      <c r="B26" s="18"/>
      <c r="C26" s="86" t="s">
        <v>77</v>
      </c>
      <c r="D26" s="51"/>
      <c r="E26" s="51"/>
      <c r="F26" s="51"/>
      <c r="G26" s="48"/>
      <c r="H26" s="48"/>
      <c r="I26" s="48"/>
      <c r="J26" s="48"/>
      <c r="K26" s="50"/>
      <c r="L26" s="50"/>
      <c r="M26" s="50"/>
      <c r="N26" s="50"/>
      <c r="O26" s="50"/>
      <c r="P26" s="50"/>
      <c r="Q26" s="50"/>
      <c r="R26" s="50"/>
      <c r="S26" s="50"/>
      <c r="T26" s="50"/>
      <c r="U26" s="18"/>
      <c r="V26" s="21"/>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c r="NQ26" s="18"/>
      <c r="NR26" s="18"/>
      <c r="NS26" s="18"/>
      <c r="NT26" s="18"/>
      <c r="NU26" s="18"/>
      <c r="NV26" s="18"/>
      <c r="NW26" s="18"/>
      <c r="NX26" s="18"/>
      <c r="NY26" s="18"/>
      <c r="NZ26" s="18"/>
      <c r="OA26" s="18"/>
      <c r="OB26" s="18"/>
      <c r="OC26" s="18"/>
      <c r="OD26" s="18"/>
      <c r="OE26" s="18"/>
      <c r="OF26" s="18"/>
      <c r="OG26" s="18"/>
      <c r="OH26" s="18"/>
      <c r="OI26" s="18"/>
      <c r="OJ26" s="18"/>
      <c r="OK26" s="18"/>
      <c r="OL26" s="18"/>
      <c r="OM26" s="18"/>
      <c r="ON26" s="18"/>
      <c r="OO26" s="18"/>
      <c r="OP26" s="18"/>
      <c r="OQ26" s="18"/>
      <c r="OR26" s="18"/>
      <c r="OS26" s="18"/>
      <c r="OT26" s="18"/>
      <c r="OU26" s="18"/>
      <c r="OV26" s="18"/>
      <c r="OW26" s="18"/>
      <c r="OX26" s="18"/>
      <c r="OY26" s="18"/>
      <c r="OZ26" s="18"/>
    </row>
    <row r="27" spans="1:416" s="55" customFormat="1" ht="86.5" customHeight="1">
      <c r="A27" s="37"/>
      <c r="B27" s="18"/>
      <c r="C27" s="235" t="s">
        <v>78</v>
      </c>
      <c r="D27" s="236"/>
      <c r="E27" s="236"/>
      <c r="F27" s="236"/>
      <c r="G27" s="236"/>
      <c r="H27" s="236"/>
      <c r="I27" s="236"/>
      <c r="J27" s="52"/>
      <c r="K27" s="52"/>
      <c r="L27" s="52"/>
      <c r="M27" s="53"/>
      <c r="N27" s="37"/>
      <c r="O27" s="37"/>
      <c r="P27" s="37"/>
      <c r="Q27" s="37"/>
      <c r="R27" s="37"/>
      <c r="S27" s="37"/>
      <c r="T27" s="37"/>
      <c r="U27" s="37"/>
      <c r="V27" s="54"/>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row>
    <row r="28" spans="1:416" s="55" customFormat="1" ht="13.5" customHeight="1">
      <c r="A28" s="37"/>
      <c r="B28" s="18"/>
      <c r="C28" s="56"/>
      <c r="D28" s="57"/>
      <c r="E28" s="57"/>
      <c r="F28" s="57"/>
      <c r="G28" s="57"/>
      <c r="H28" s="57"/>
      <c r="I28" s="57"/>
      <c r="J28" s="57"/>
      <c r="K28" s="57"/>
      <c r="L28" s="57"/>
      <c r="M28" s="53"/>
      <c r="N28" s="37"/>
      <c r="O28" s="37"/>
      <c r="P28" s="37"/>
      <c r="Q28" s="37"/>
      <c r="R28" s="37"/>
      <c r="S28" s="37"/>
      <c r="T28" s="37"/>
      <c r="U28" s="37"/>
      <c r="V28" s="54"/>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row>
    <row r="29" spans="1:416" s="55" customFormat="1" ht="14.15">
      <c r="A29" s="37"/>
      <c r="B29" s="18"/>
      <c r="C29" s="86" t="s">
        <v>50</v>
      </c>
      <c r="D29" s="57"/>
      <c r="E29" s="57"/>
      <c r="F29" s="57"/>
      <c r="G29" s="57"/>
      <c r="H29" s="57"/>
      <c r="I29" s="57"/>
      <c r="J29" s="57"/>
      <c r="K29" s="58"/>
      <c r="L29" s="58"/>
      <c r="M29" s="53"/>
      <c r="N29" s="37"/>
      <c r="O29" s="37"/>
      <c r="P29" s="37"/>
      <c r="Q29" s="37"/>
      <c r="R29" s="37"/>
      <c r="S29" s="37"/>
      <c r="T29" s="37"/>
      <c r="U29" s="37"/>
      <c r="V29" s="54"/>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c r="IW29" s="37"/>
      <c r="IX29" s="37"/>
      <c r="IY29" s="37"/>
      <c r="IZ29" s="37"/>
      <c r="JA29" s="37"/>
      <c r="JB29" s="37"/>
      <c r="JC29" s="37"/>
      <c r="JD29" s="37"/>
      <c r="JE29" s="37"/>
      <c r="JF29" s="37"/>
      <c r="JG29" s="37"/>
      <c r="JH29" s="37"/>
      <c r="JI29" s="37"/>
      <c r="JJ29" s="37"/>
      <c r="JK29" s="37"/>
      <c r="JL29" s="37"/>
      <c r="JM29" s="37"/>
      <c r="JN29" s="37"/>
      <c r="JO29" s="37"/>
      <c r="JP29" s="37"/>
      <c r="JQ29" s="37"/>
      <c r="JR29" s="37"/>
      <c r="JS29" s="37"/>
      <c r="JT29" s="37"/>
      <c r="JU29" s="37"/>
      <c r="JV29" s="37"/>
      <c r="JW29" s="37"/>
      <c r="JX29" s="37"/>
      <c r="JY29" s="37"/>
      <c r="JZ29" s="37"/>
      <c r="KA29" s="37"/>
      <c r="KB29" s="37"/>
      <c r="KC29" s="37"/>
      <c r="KD29" s="37"/>
      <c r="KE29" s="37"/>
      <c r="KF29" s="37"/>
      <c r="KG29" s="37"/>
      <c r="KH29" s="37"/>
      <c r="KI29" s="37"/>
      <c r="KJ29" s="37"/>
      <c r="KK29" s="37"/>
      <c r="KL29" s="37"/>
      <c r="KM29" s="37"/>
      <c r="KN29" s="37"/>
      <c r="KO29" s="37"/>
      <c r="KP29" s="37"/>
      <c r="KQ29" s="37"/>
      <c r="KR29" s="37"/>
      <c r="KS29" s="37"/>
      <c r="KT29" s="37"/>
      <c r="KU29" s="37"/>
      <c r="KV29" s="37"/>
      <c r="KW29" s="37"/>
      <c r="KX29" s="37"/>
      <c r="KY29" s="37"/>
      <c r="KZ29" s="37"/>
      <c r="LA29" s="37"/>
      <c r="LB29" s="37"/>
      <c r="LC29" s="37"/>
      <c r="LD29" s="37"/>
      <c r="LE29" s="37"/>
      <c r="LF29" s="37"/>
      <c r="LG29" s="37"/>
      <c r="LH29" s="37"/>
      <c r="LI29" s="37"/>
      <c r="LJ29" s="37"/>
      <c r="LK29" s="37"/>
      <c r="LL29" s="37"/>
      <c r="LM29" s="37"/>
      <c r="LN29" s="37"/>
      <c r="LO29" s="37"/>
      <c r="LP29" s="37"/>
      <c r="LQ29" s="37"/>
      <c r="LR29" s="37"/>
      <c r="LS29" s="37"/>
      <c r="LT29" s="37"/>
      <c r="LU29" s="37"/>
      <c r="LV29" s="37"/>
      <c r="LW29" s="37"/>
      <c r="LX29" s="37"/>
      <c r="LY29" s="37"/>
      <c r="LZ29" s="37"/>
      <c r="MA29" s="37"/>
      <c r="MB29" s="37"/>
      <c r="MC29" s="37"/>
      <c r="MD29" s="37"/>
      <c r="ME29" s="37"/>
      <c r="MF29" s="37"/>
      <c r="MG29" s="37"/>
      <c r="MH29" s="37"/>
      <c r="MI29" s="37"/>
      <c r="MJ29" s="37"/>
      <c r="MK29" s="37"/>
      <c r="ML29" s="37"/>
      <c r="MM29" s="37"/>
      <c r="MN29" s="37"/>
      <c r="MO29" s="37"/>
      <c r="MP29" s="37"/>
      <c r="MQ29" s="37"/>
      <c r="MR29" s="37"/>
      <c r="MS29" s="37"/>
      <c r="MT29" s="37"/>
      <c r="MU29" s="37"/>
      <c r="MV29" s="37"/>
      <c r="MW29" s="37"/>
      <c r="MX29" s="37"/>
      <c r="MY29" s="37"/>
      <c r="MZ29" s="37"/>
      <c r="NA29" s="37"/>
      <c r="NB29" s="37"/>
      <c r="NC29" s="37"/>
      <c r="ND29" s="37"/>
      <c r="NE29" s="37"/>
      <c r="NF29" s="37"/>
      <c r="NG29" s="37"/>
      <c r="NH29" s="37"/>
      <c r="NI29" s="37"/>
      <c r="NJ29" s="37"/>
      <c r="NK29" s="37"/>
      <c r="NL29" s="37"/>
      <c r="NM29" s="37"/>
      <c r="NN29" s="37"/>
      <c r="NO29" s="37"/>
      <c r="NP29" s="37"/>
      <c r="NQ29" s="37"/>
      <c r="NR29" s="37"/>
      <c r="NS29" s="37"/>
      <c r="NT29" s="37"/>
      <c r="NU29" s="37"/>
      <c r="NV29" s="37"/>
      <c r="NW29" s="37"/>
      <c r="NX29" s="37"/>
      <c r="NY29" s="37"/>
      <c r="NZ29" s="37"/>
      <c r="OA29" s="37"/>
      <c r="OB29" s="37"/>
      <c r="OC29" s="37"/>
      <c r="OD29" s="37"/>
      <c r="OE29" s="37"/>
      <c r="OF29" s="37"/>
      <c r="OG29" s="37"/>
      <c r="OH29" s="37"/>
      <c r="OI29" s="37"/>
      <c r="OJ29" s="37"/>
      <c r="OK29" s="37"/>
      <c r="OL29" s="37"/>
      <c r="OM29" s="37"/>
      <c r="ON29" s="37"/>
      <c r="OO29" s="37"/>
      <c r="OP29" s="37"/>
      <c r="OQ29" s="37"/>
      <c r="OR29" s="37"/>
      <c r="OS29" s="37"/>
      <c r="OT29" s="37"/>
      <c r="OU29" s="37"/>
      <c r="OV29" s="37"/>
      <c r="OW29" s="37"/>
      <c r="OX29" s="37"/>
      <c r="OY29" s="37"/>
      <c r="OZ29" s="37"/>
    </row>
    <row r="30" spans="1:416" s="63" customFormat="1" ht="16.95" customHeight="1">
      <c r="A30" s="59"/>
      <c r="B30" s="37"/>
      <c r="C30" s="235" t="s">
        <v>93</v>
      </c>
      <c r="D30" s="236"/>
      <c r="E30" s="236"/>
      <c r="F30" s="236"/>
      <c r="G30" s="236"/>
      <c r="H30" s="236"/>
      <c r="I30" s="236"/>
      <c r="J30" s="236"/>
      <c r="K30" s="60"/>
      <c r="L30" s="60"/>
      <c r="M30" s="61"/>
      <c r="N30" s="59"/>
      <c r="O30" s="59"/>
      <c r="P30" s="59"/>
      <c r="Q30" s="59"/>
      <c r="R30" s="59"/>
      <c r="S30" s="59"/>
      <c r="T30" s="59"/>
      <c r="U30" s="59"/>
      <c r="V30" s="62"/>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c r="IW30" s="59"/>
      <c r="IX30" s="59"/>
      <c r="IY30" s="59"/>
      <c r="IZ30" s="59"/>
      <c r="JA30" s="59"/>
      <c r="JB30" s="59"/>
      <c r="JC30" s="59"/>
      <c r="JD30" s="59"/>
      <c r="JE30" s="59"/>
      <c r="JF30" s="59"/>
      <c r="JG30" s="59"/>
      <c r="JH30" s="59"/>
      <c r="JI30" s="59"/>
      <c r="JJ30" s="59"/>
      <c r="JK30" s="59"/>
      <c r="JL30" s="59"/>
      <c r="JM30" s="59"/>
      <c r="JN30" s="59"/>
      <c r="JO30" s="59"/>
      <c r="JP30" s="59"/>
      <c r="JQ30" s="59"/>
      <c r="JR30" s="59"/>
      <c r="JS30" s="59"/>
      <c r="JT30" s="59"/>
      <c r="JU30" s="59"/>
      <c r="JV30" s="59"/>
      <c r="JW30" s="59"/>
      <c r="JX30" s="59"/>
      <c r="JY30" s="59"/>
      <c r="JZ30" s="59"/>
      <c r="KA30" s="59"/>
      <c r="KB30" s="59"/>
      <c r="KC30" s="59"/>
      <c r="KD30" s="59"/>
      <c r="KE30" s="59"/>
      <c r="KF30" s="59"/>
      <c r="KG30" s="59"/>
      <c r="KH30" s="59"/>
      <c r="KI30" s="59"/>
      <c r="KJ30" s="59"/>
      <c r="KK30" s="59"/>
      <c r="KL30" s="59"/>
      <c r="KM30" s="59"/>
      <c r="KN30" s="59"/>
      <c r="KO30" s="59"/>
      <c r="KP30" s="59"/>
      <c r="KQ30" s="59"/>
      <c r="KR30" s="59"/>
      <c r="KS30" s="59"/>
      <c r="KT30" s="59"/>
      <c r="KU30" s="59"/>
      <c r="KV30" s="59"/>
      <c r="KW30" s="59"/>
      <c r="KX30" s="59"/>
      <c r="KY30" s="59"/>
      <c r="KZ30" s="59"/>
      <c r="LA30" s="59"/>
      <c r="LB30" s="59"/>
      <c r="LC30" s="59"/>
      <c r="LD30" s="59"/>
      <c r="LE30" s="59"/>
      <c r="LF30" s="59"/>
      <c r="LG30" s="59"/>
      <c r="LH30" s="59"/>
      <c r="LI30" s="59"/>
      <c r="LJ30" s="59"/>
      <c r="LK30" s="59"/>
      <c r="LL30" s="59"/>
      <c r="LM30" s="59"/>
      <c r="LN30" s="59"/>
      <c r="LO30" s="59"/>
      <c r="LP30" s="59"/>
      <c r="LQ30" s="59"/>
      <c r="LR30" s="59"/>
      <c r="LS30" s="59"/>
      <c r="LT30" s="59"/>
      <c r="LU30" s="59"/>
      <c r="LV30" s="59"/>
      <c r="LW30" s="59"/>
      <c r="LX30" s="59"/>
      <c r="LY30" s="59"/>
      <c r="LZ30" s="59"/>
      <c r="MA30" s="59"/>
      <c r="MB30" s="59"/>
      <c r="MC30" s="59"/>
      <c r="MD30" s="59"/>
      <c r="ME30" s="59"/>
      <c r="MF30" s="59"/>
      <c r="MG30" s="59"/>
      <c r="MH30" s="59"/>
      <c r="MI30" s="59"/>
      <c r="MJ30" s="59"/>
      <c r="MK30" s="59"/>
      <c r="ML30" s="59"/>
      <c r="MM30" s="59"/>
      <c r="MN30" s="59"/>
      <c r="MO30" s="59"/>
      <c r="MP30" s="59"/>
      <c r="MQ30" s="59"/>
      <c r="MR30" s="59"/>
      <c r="MS30" s="59"/>
      <c r="MT30" s="59"/>
      <c r="MU30" s="59"/>
      <c r="MV30" s="59"/>
      <c r="MW30" s="59"/>
      <c r="MX30" s="59"/>
      <c r="MY30" s="59"/>
      <c r="MZ30" s="59"/>
      <c r="NA30" s="59"/>
      <c r="NB30" s="59"/>
      <c r="NC30" s="59"/>
      <c r="ND30" s="59"/>
      <c r="NE30" s="59"/>
      <c r="NF30" s="59"/>
      <c r="NG30" s="59"/>
      <c r="NH30" s="59"/>
      <c r="NI30" s="59"/>
      <c r="NJ30" s="59"/>
      <c r="NK30" s="59"/>
      <c r="NL30" s="59"/>
      <c r="NM30" s="59"/>
      <c r="NN30" s="59"/>
      <c r="NO30" s="59"/>
      <c r="NP30" s="59"/>
      <c r="NQ30" s="59"/>
      <c r="NR30" s="59"/>
      <c r="NS30" s="59"/>
      <c r="NT30" s="59"/>
      <c r="NU30" s="59"/>
      <c r="NV30" s="59"/>
      <c r="NW30" s="59"/>
      <c r="NX30" s="59"/>
      <c r="NY30" s="59"/>
      <c r="NZ30" s="59"/>
      <c r="OA30" s="59"/>
      <c r="OB30" s="59"/>
      <c r="OC30" s="59"/>
      <c r="OD30" s="59"/>
      <c r="OE30" s="59"/>
      <c r="OF30" s="59"/>
      <c r="OG30" s="59"/>
      <c r="OH30" s="59"/>
      <c r="OI30" s="59"/>
      <c r="OJ30" s="59"/>
      <c r="OK30" s="59"/>
      <c r="OL30" s="59"/>
      <c r="OM30" s="59"/>
      <c r="ON30" s="59"/>
      <c r="OO30" s="59"/>
      <c r="OP30" s="59"/>
      <c r="OQ30" s="59"/>
      <c r="OR30" s="59"/>
      <c r="OS30" s="59"/>
      <c r="OT30" s="59"/>
      <c r="OU30" s="59"/>
      <c r="OV30" s="59"/>
      <c r="OW30" s="59"/>
      <c r="OX30" s="59"/>
      <c r="OY30" s="59"/>
      <c r="OZ30" s="59"/>
    </row>
    <row r="31" spans="1:416" s="63" customFormat="1" ht="38.5" customHeight="1">
      <c r="A31" s="59"/>
      <c r="B31" s="37"/>
      <c r="C31" s="234" t="s">
        <v>51</v>
      </c>
      <c r="D31" s="231"/>
      <c r="E31" s="231"/>
      <c r="F31" s="231"/>
      <c r="G31" s="231"/>
      <c r="H31" s="231"/>
      <c r="I31" s="231"/>
      <c r="J31" s="231"/>
      <c r="K31" s="60"/>
      <c r="L31" s="60"/>
      <c r="M31" s="61"/>
      <c r="N31" s="59"/>
      <c r="O31" s="59"/>
      <c r="P31" s="59"/>
      <c r="Q31" s="59"/>
      <c r="R31" s="59"/>
      <c r="S31" s="59"/>
      <c r="T31" s="59"/>
      <c r="U31" s="59"/>
      <c r="V31" s="62"/>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row>
    <row r="32" spans="1:416" s="63" customFormat="1" ht="47.5" customHeight="1">
      <c r="A32" s="59"/>
      <c r="B32" s="59"/>
      <c r="C32" s="234" t="s">
        <v>52</v>
      </c>
      <c r="D32" s="231"/>
      <c r="E32" s="231"/>
      <c r="F32" s="231"/>
      <c r="G32" s="231"/>
      <c r="H32" s="231"/>
      <c r="I32" s="231"/>
      <c r="J32" s="231"/>
      <c r="K32" s="60"/>
      <c r="L32" s="60"/>
      <c r="M32" s="61"/>
      <c r="N32" s="59"/>
      <c r="O32" s="59"/>
      <c r="P32" s="59"/>
      <c r="Q32" s="59"/>
      <c r="R32" s="59"/>
      <c r="S32" s="59"/>
      <c r="T32" s="59"/>
      <c r="U32" s="59"/>
      <c r="V32" s="62"/>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row>
    <row r="33" spans="1:416" s="63" customFormat="1" ht="18" customHeight="1">
      <c r="A33" s="59"/>
      <c r="B33" s="59"/>
      <c r="C33" s="237" t="s">
        <v>53</v>
      </c>
      <c r="D33" s="237"/>
      <c r="E33" s="237"/>
      <c r="F33" s="237"/>
      <c r="G33" s="237"/>
      <c r="H33" s="237"/>
      <c r="I33" s="237"/>
      <c r="J33" s="237"/>
      <c r="K33" s="237"/>
      <c r="L33" s="237"/>
      <c r="M33" s="59"/>
      <c r="N33" s="59"/>
      <c r="O33" s="59"/>
      <c r="P33" s="59"/>
      <c r="Q33" s="59"/>
      <c r="R33" s="59"/>
      <c r="S33" s="59"/>
      <c r="T33" s="59"/>
      <c r="U33" s="59"/>
      <c r="V33" s="62"/>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c r="IY33" s="59"/>
      <c r="IZ33" s="59"/>
      <c r="JA33" s="59"/>
      <c r="JB33" s="59"/>
      <c r="JC33" s="59"/>
      <c r="JD33" s="59"/>
      <c r="JE33" s="59"/>
      <c r="JF33" s="59"/>
      <c r="JG33" s="59"/>
      <c r="JH33" s="59"/>
      <c r="JI33" s="59"/>
      <c r="JJ33" s="59"/>
      <c r="JK33" s="59"/>
      <c r="JL33" s="59"/>
      <c r="JM33" s="59"/>
      <c r="JN33" s="59"/>
      <c r="JO33" s="59"/>
      <c r="JP33" s="59"/>
      <c r="JQ33" s="59"/>
      <c r="JR33" s="59"/>
      <c r="JS33" s="59"/>
      <c r="JT33" s="59"/>
      <c r="JU33" s="59"/>
      <c r="JV33" s="59"/>
      <c r="JW33" s="59"/>
      <c r="JX33" s="59"/>
      <c r="JY33" s="59"/>
      <c r="JZ33" s="59"/>
      <c r="KA33" s="59"/>
      <c r="KB33" s="59"/>
      <c r="KC33" s="59"/>
      <c r="KD33" s="59"/>
      <c r="KE33" s="59"/>
      <c r="KF33" s="59"/>
      <c r="KG33" s="59"/>
      <c r="KH33" s="59"/>
      <c r="KI33" s="59"/>
      <c r="KJ33" s="59"/>
      <c r="KK33" s="59"/>
      <c r="KL33" s="59"/>
      <c r="KM33" s="59"/>
      <c r="KN33" s="59"/>
      <c r="KO33" s="59"/>
      <c r="KP33" s="59"/>
      <c r="KQ33" s="59"/>
      <c r="KR33" s="59"/>
      <c r="KS33" s="59"/>
      <c r="KT33" s="59"/>
      <c r="KU33" s="59"/>
      <c r="KV33" s="59"/>
      <c r="KW33" s="59"/>
      <c r="KX33" s="59"/>
      <c r="KY33" s="59"/>
      <c r="KZ33" s="59"/>
      <c r="LA33" s="59"/>
      <c r="LB33" s="59"/>
      <c r="LC33" s="59"/>
      <c r="LD33" s="59"/>
      <c r="LE33" s="59"/>
      <c r="LF33" s="59"/>
      <c r="LG33" s="59"/>
      <c r="LH33" s="59"/>
      <c r="LI33" s="59"/>
      <c r="LJ33" s="59"/>
      <c r="LK33" s="59"/>
      <c r="LL33" s="59"/>
      <c r="LM33" s="59"/>
      <c r="LN33" s="59"/>
      <c r="LO33" s="59"/>
      <c r="LP33" s="59"/>
      <c r="LQ33" s="59"/>
      <c r="LR33" s="59"/>
      <c r="LS33" s="59"/>
      <c r="LT33" s="59"/>
      <c r="LU33" s="59"/>
      <c r="LV33" s="59"/>
      <c r="LW33" s="59"/>
      <c r="LX33" s="59"/>
      <c r="LY33" s="59"/>
      <c r="LZ33" s="59"/>
      <c r="MA33" s="59"/>
      <c r="MB33" s="59"/>
      <c r="MC33" s="59"/>
      <c r="MD33" s="59"/>
      <c r="ME33" s="59"/>
      <c r="MF33" s="59"/>
      <c r="MG33" s="59"/>
      <c r="MH33" s="59"/>
      <c r="MI33" s="59"/>
      <c r="MJ33" s="59"/>
      <c r="MK33" s="59"/>
      <c r="ML33" s="59"/>
      <c r="MM33" s="59"/>
      <c r="MN33" s="59"/>
      <c r="MO33" s="59"/>
      <c r="MP33" s="59"/>
      <c r="MQ33" s="59"/>
      <c r="MR33" s="59"/>
      <c r="MS33" s="59"/>
      <c r="MT33" s="59"/>
      <c r="MU33" s="59"/>
      <c r="MV33" s="59"/>
      <c r="MW33" s="59"/>
      <c r="MX33" s="59"/>
      <c r="MY33" s="59"/>
      <c r="MZ33" s="59"/>
      <c r="NA33" s="59"/>
      <c r="NB33" s="59"/>
      <c r="NC33" s="59"/>
      <c r="ND33" s="59"/>
      <c r="NE33" s="59"/>
      <c r="NF33" s="59"/>
      <c r="NG33" s="59"/>
      <c r="NH33" s="59"/>
      <c r="NI33" s="59"/>
      <c r="NJ33" s="59"/>
      <c r="NK33" s="59"/>
      <c r="NL33" s="59"/>
      <c r="NM33" s="59"/>
      <c r="NN33" s="59"/>
      <c r="NO33" s="59"/>
      <c r="NP33" s="59"/>
      <c r="NQ33" s="59"/>
      <c r="NR33" s="59"/>
      <c r="NS33" s="59"/>
      <c r="NT33" s="59"/>
      <c r="NU33" s="59"/>
      <c r="NV33" s="59"/>
      <c r="NW33" s="59"/>
      <c r="NX33" s="59"/>
      <c r="NY33" s="59"/>
      <c r="NZ33" s="59"/>
      <c r="OA33" s="59"/>
      <c r="OB33" s="59"/>
      <c r="OC33" s="59"/>
      <c r="OD33" s="59"/>
      <c r="OE33" s="59"/>
      <c r="OF33" s="59"/>
      <c r="OG33" s="59"/>
      <c r="OH33" s="59"/>
      <c r="OI33" s="59"/>
      <c r="OJ33" s="59"/>
      <c r="OK33" s="59"/>
      <c r="OL33" s="59"/>
      <c r="OM33" s="59"/>
      <c r="ON33" s="59"/>
      <c r="OO33" s="59"/>
      <c r="OP33" s="59"/>
      <c r="OQ33" s="59"/>
      <c r="OR33" s="59"/>
      <c r="OS33" s="59"/>
      <c r="OT33" s="59"/>
      <c r="OU33" s="59"/>
      <c r="OV33" s="59"/>
      <c r="OW33" s="59"/>
      <c r="OX33" s="59"/>
      <c r="OY33" s="59"/>
      <c r="OZ33" s="59"/>
    </row>
    <row r="34" spans="1:416" s="26" customFormat="1" ht="14.5" customHeight="1">
      <c r="A34" s="18"/>
      <c r="B34" s="59"/>
      <c r="C34" s="61"/>
      <c r="D34" s="57"/>
      <c r="E34" s="57"/>
      <c r="F34" s="57"/>
      <c r="G34" s="57"/>
      <c r="H34" s="57"/>
      <c r="I34" s="57"/>
      <c r="J34" s="57"/>
      <c r="K34" s="20"/>
      <c r="L34" s="18"/>
      <c r="M34" s="18"/>
      <c r="N34" s="18"/>
      <c r="O34" s="18"/>
      <c r="P34" s="18"/>
      <c r="Q34" s="18"/>
      <c r="R34" s="18"/>
      <c r="S34" s="18"/>
      <c r="T34" s="18"/>
      <c r="U34" s="18"/>
      <c r="V34" s="21"/>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c r="MO34" s="18"/>
      <c r="MP34" s="18"/>
      <c r="MQ34" s="18"/>
      <c r="MR34" s="18"/>
      <c r="MS34" s="18"/>
      <c r="MT34" s="18"/>
      <c r="MU34" s="18"/>
      <c r="MV34" s="18"/>
      <c r="MW34" s="18"/>
      <c r="MX34" s="18"/>
      <c r="MY34" s="18"/>
      <c r="MZ34" s="18"/>
      <c r="NA34" s="18"/>
      <c r="NB34" s="18"/>
      <c r="NC34" s="18"/>
      <c r="ND34" s="18"/>
      <c r="NE34" s="18"/>
      <c r="NF34" s="18"/>
      <c r="NG34" s="18"/>
      <c r="NH34" s="18"/>
      <c r="NI34" s="18"/>
      <c r="NJ34" s="18"/>
      <c r="NK34" s="18"/>
      <c r="NL34" s="18"/>
      <c r="NM34" s="18"/>
      <c r="NN34" s="18"/>
      <c r="NO34" s="18"/>
      <c r="NP34" s="18"/>
      <c r="NQ34" s="18"/>
      <c r="NR34" s="18"/>
      <c r="NS34" s="18"/>
      <c r="NT34" s="18"/>
      <c r="NU34" s="18"/>
      <c r="NV34" s="18"/>
      <c r="NW34" s="18"/>
      <c r="NX34" s="18"/>
      <c r="NY34" s="18"/>
      <c r="NZ34" s="18"/>
      <c r="OA34" s="18"/>
      <c r="OB34" s="18"/>
      <c r="OC34" s="18"/>
      <c r="OD34" s="18"/>
      <c r="OE34" s="18"/>
      <c r="OF34" s="18"/>
      <c r="OG34" s="18"/>
      <c r="OH34" s="18"/>
      <c r="OI34" s="18"/>
      <c r="OJ34" s="18"/>
      <c r="OK34" s="18"/>
      <c r="OL34" s="18"/>
      <c r="OM34" s="18"/>
      <c r="ON34" s="18"/>
      <c r="OO34" s="18"/>
      <c r="OP34" s="18"/>
      <c r="OQ34" s="18"/>
      <c r="OR34" s="18"/>
      <c r="OS34" s="18"/>
      <c r="OT34" s="18"/>
      <c r="OU34" s="18"/>
      <c r="OV34" s="18"/>
      <c r="OW34" s="18"/>
      <c r="OX34" s="18"/>
      <c r="OY34" s="18"/>
      <c r="OZ34" s="18"/>
    </row>
    <row r="35" spans="1:416" s="26" customFormat="1" ht="45" hidden="1" customHeight="1">
      <c r="A35" s="18"/>
      <c r="B35" s="59"/>
      <c r="C35" s="230"/>
      <c r="D35" s="231"/>
      <c r="E35" s="231"/>
      <c r="F35" s="231"/>
      <c r="G35" s="231"/>
      <c r="H35" s="231"/>
      <c r="I35" s="231"/>
      <c r="J35" s="231"/>
      <c r="K35" s="20"/>
      <c r="L35" s="18"/>
      <c r="M35" s="18"/>
      <c r="N35" s="18"/>
      <c r="O35" s="18"/>
      <c r="P35" s="18"/>
      <c r="Q35" s="18"/>
      <c r="R35" s="18"/>
      <c r="S35" s="18"/>
      <c r="T35" s="18"/>
      <c r="U35" s="18"/>
      <c r="V35" s="21"/>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row>
    <row r="36" spans="1:416" s="26" customFormat="1" ht="14.5" hidden="1" customHeight="1">
      <c r="A36" s="18"/>
      <c r="B36" s="18"/>
      <c r="C36" s="230"/>
      <c r="D36" s="231"/>
      <c r="E36" s="231"/>
      <c r="F36" s="231"/>
      <c r="G36" s="231"/>
      <c r="H36" s="231"/>
      <c r="I36" s="231"/>
      <c r="J36" s="231"/>
      <c r="K36" s="20"/>
      <c r="L36" s="18"/>
      <c r="M36" s="18"/>
      <c r="N36" s="18"/>
      <c r="O36" s="18"/>
      <c r="P36" s="18"/>
      <c r="Q36" s="18"/>
      <c r="R36" s="18"/>
      <c r="S36" s="18"/>
      <c r="T36" s="18"/>
      <c r="U36" s="18"/>
      <c r="V36" s="21"/>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c r="NZ36" s="18"/>
      <c r="OA36" s="18"/>
      <c r="OB36" s="18"/>
      <c r="OC36" s="18"/>
      <c r="OD36" s="18"/>
      <c r="OE36" s="18"/>
      <c r="OF36" s="18"/>
      <c r="OG36" s="18"/>
      <c r="OH36" s="18"/>
      <c r="OI36" s="18"/>
      <c r="OJ36" s="18"/>
      <c r="OK36" s="18"/>
      <c r="OL36" s="18"/>
      <c r="OM36" s="18"/>
      <c r="ON36" s="18"/>
      <c r="OO36" s="18"/>
      <c r="OP36" s="18"/>
      <c r="OQ36" s="18"/>
      <c r="OR36" s="18"/>
      <c r="OS36" s="18"/>
      <c r="OT36" s="18"/>
      <c r="OU36" s="18"/>
      <c r="OV36" s="18"/>
      <c r="OW36" s="18"/>
      <c r="OX36" s="18"/>
      <c r="OY36" s="18"/>
      <c r="OZ36" s="18"/>
    </row>
    <row r="37" spans="1:416" s="26" customFormat="1" ht="14.15" hidden="1">
      <c r="A37" s="18"/>
      <c r="B37" s="18"/>
      <c r="C37" s="232"/>
      <c r="D37" s="233"/>
      <c r="E37" s="233"/>
      <c r="F37" s="233"/>
      <c r="G37" s="233"/>
      <c r="H37" s="233"/>
      <c r="I37" s="233"/>
      <c r="J37" s="233"/>
      <c r="K37" s="20"/>
      <c r="L37" s="18"/>
      <c r="M37" s="18"/>
      <c r="N37" s="18"/>
      <c r="O37" s="18"/>
      <c r="P37" s="18"/>
      <c r="Q37" s="18"/>
      <c r="R37" s="18"/>
      <c r="S37" s="18"/>
      <c r="T37" s="18"/>
      <c r="U37" s="18"/>
      <c r="V37" s="21"/>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c r="LD37" s="18"/>
      <c r="LE37" s="18"/>
      <c r="LF37" s="18"/>
      <c r="LG37" s="18"/>
      <c r="LH37" s="18"/>
      <c r="LI37" s="18"/>
      <c r="LJ37" s="18"/>
      <c r="LK37" s="18"/>
      <c r="LL37" s="18"/>
      <c r="LM37" s="18"/>
      <c r="LN37" s="18"/>
      <c r="LO37" s="18"/>
      <c r="LP37" s="18"/>
      <c r="LQ37" s="18"/>
      <c r="LR37" s="18"/>
      <c r="LS37" s="18"/>
      <c r="LT37" s="18"/>
      <c r="LU37" s="18"/>
      <c r="LV37" s="18"/>
      <c r="LW37" s="18"/>
      <c r="LX37" s="18"/>
      <c r="LY37" s="18"/>
      <c r="LZ37" s="18"/>
      <c r="MA37" s="18"/>
      <c r="MB37" s="18"/>
      <c r="MC37" s="18"/>
      <c r="MD37" s="18"/>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18"/>
      <c r="NH37" s="18"/>
      <c r="NI37" s="18"/>
      <c r="NJ37" s="18"/>
      <c r="NK37" s="18"/>
      <c r="NL37" s="18"/>
      <c r="NM37" s="18"/>
      <c r="NN37" s="18"/>
      <c r="NO37" s="18"/>
      <c r="NP37" s="18"/>
      <c r="NQ37" s="18"/>
      <c r="NR37" s="18"/>
      <c r="NS37" s="18"/>
      <c r="NT37" s="18"/>
      <c r="NU37" s="18"/>
      <c r="NV37" s="18"/>
      <c r="NW37" s="18"/>
      <c r="NX37" s="18"/>
      <c r="NY37" s="18"/>
      <c r="NZ37" s="18"/>
      <c r="OA37" s="18"/>
      <c r="OB37" s="18"/>
      <c r="OC37" s="18"/>
      <c r="OD37" s="18"/>
      <c r="OE37" s="18"/>
      <c r="OF37" s="18"/>
      <c r="OG37" s="18"/>
      <c r="OH37" s="18"/>
      <c r="OI37" s="18"/>
      <c r="OJ37" s="18"/>
      <c r="OK37" s="18"/>
      <c r="OL37" s="18"/>
      <c r="OM37" s="18"/>
      <c r="ON37" s="18"/>
      <c r="OO37" s="18"/>
      <c r="OP37" s="18"/>
      <c r="OQ37" s="18"/>
      <c r="OR37" s="18"/>
      <c r="OS37" s="18"/>
      <c r="OT37" s="18"/>
      <c r="OU37" s="18"/>
      <c r="OV37" s="18"/>
      <c r="OW37" s="18"/>
      <c r="OX37" s="18"/>
      <c r="OY37" s="18"/>
      <c r="OZ37" s="18"/>
    </row>
    <row r="38" spans="1:416" s="26" customFormat="1" ht="14.15" hidden="1">
      <c r="A38" s="18"/>
      <c r="B38" s="18"/>
      <c r="C38" s="20"/>
      <c r="D38" s="57"/>
      <c r="E38" s="57"/>
      <c r="F38" s="57"/>
      <c r="G38" s="57"/>
      <c r="H38" s="57"/>
      <c r="I38" s="57"/>
      <c r="J38" s="57"/>
      <c r="K38" s="20"/>
      <c r="L38" s="18"/>
      <c r="M38" s="18"/>
      <c r="N38" s="18"/>
      <c r="O38" s="18"/>
      <c r="P38" s="18"/>
      <c r="Q38" s="18"/>
      <c r="R38" s="18"/>
      <c r="S38" s="18"/>
      <c r="T38" s="18"/>
      <c r="U38" s="18"/>
      <c r="V38" s="21"/>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row>
    <row r="39" spans="1:416" s="26" customFormat="1" ht="14.15" hidden="1">
      <c r="A39" s="18"/>
      <c r="B39" s="18"/>
      <c r="C39" s="20"/>
      <c r="D39" s="57"/>
      <c r="E39" s="57"/>
      <c r="F39" s="57"/>
      <c r="G39" s="57"/>
      <c r="H39" s="57"/>
      <c r="I39" s="57"/>
      <c r="J39" s="57"/>
      <c r="K39" s="20"/>
      <c r="L39" s="18"/>
      <c r="M39" s="18"/>
      <c r="N39" s="18"/>
      <c r="O39" s="18"/>
      <c r="P39" s="18"/>
      <c r="Q39" s="18"/>
      <c r="R39" s="18"/>
      <c r="S39" s="18"/>
      <c r="T39" s="18"/>
      <c r="U39" s="18"/>
      <c r="V39" s="21"/>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c r="LD39" s="18"/>
      <c r="LE39" s="18"/>
      <c r="LF39" s="18"/>
      <c r="LG39" s="18"/>
      <c r="LH39" s="18"/>
      <c r="LI39" s="18"/>
      <c r="LJ39" s="18"/>
      <c r="LK39" s="18"/>
      <c r="LL39" s="18"/>
      <c r="LM39" s="18"/>
      <c r="LN39" s="18"/>
      <c r="LO39" s="18"/>
      <c r="LP39" s="18"/>
      <c r="LQ39" s="18"/>
      <c r="LR39" s="18"/>
      <c r="LS39" s="18"/>
      <c r="LT39" s="18"/>
      <c r="LU39" s="18"/>
      <c r="LV39" s="18"/>
      <c r="LW39" s="18"/>
      <c r="LX39" s="18"/>
      <c r="LY39" s="18"/>
      <c r="LZ39" s="18"/>
      <c r="MA39" s="18"/>
      <c r="MB39" s="18"/>
      <c r="MC39" s="18"/>
      <c r="MD39" s="18"/>
      <c r="ME39" s="18"/>
      <c r="MF39" s="18"/>
      <c r="MG39" s="18"/>
      <c r="MH39" s="18"/>
      <c r="MI39" s="18"/>
      <c r="MJ39" s="18"/>
      <c r="MK39" s="18"/>
      <c r="ML39" s="18"/>
      <c r="MM39" s="18"/>
      <c r="MN39" s="18"/>
      <c r="MO39" s="18"/>
      <c r="MP39" s="18"/>
      <c r="MQ39" s="18"/>
      <c r="MR39" s="18"/>
      <c r="MS39" s="18"/>
      <c r="MT39" s="18"/>
      <c r="MU39" s="18"/>
      <c r="MV39" s="18"/>
      <c r="MW39" s="18"/>
      <c r="MX39" s="18"/>
      <c r="MY39" s="18"/>
      <c r="MZ39" s="18"/>
      <c r="NA39" s="18"/>
      <c r="NB39" s="18"/>
      <c r="NC39" s="18"/>
      <c r="ND39" s="18"/>
      <c r="NE39" s="18"/>
      <c r="NF39" s="18"/>
      <c r="NG39" s="18"/>
      <c r="NH39" s="18"/>
      <c r="NI39" s="18"/>
      <c r="NJ39" s="18"/>
      <c r="NK39" s="18"/>
      <c r="NL39" s="18"/>
      <c r="NM39" s="18"/>
      <c r="NN39" s="18"/>
      <c r="NO39" s="18"/>
      <c r="NP39" s="18"/>
      <c r="NQ39" s="18"/>
      <c r="NR39" s="18"/>
      <c r="NS39" s="18"/>
      <c r="NT39" s="18"/>
      <c r="NU39" s="18"/>
      <c r="NV39" s="18"/>
      <c r="NW39" s="18"/>
      <c r="NX39" s="18"/>
      <c r="NY39" s="18"/>
      <c r="NZ39" s="18"/>
      <c r="OA39" s="18"/>
      <c r="OB39" s="18"/>
      <c r="OC39" s="18"/>
      <c r="OD39" s="18"/>
      <c r="OE39" s="18"/>
      <c r="OF39" s="18"/>
      <c r="OG39" s="18"/>
      <c r="OH39" s="18"/>
      <c r="OI39" s="18"/>
      <c r="OJ39" s="18"/>
      <c r="OK39" s="18"/>
      <c r="OL39" s="18"/>
      <c r="OM39" s="18"/>
      <c r="ON39" s="18"/>
      <c r="OO39" s="18"/>
      <c r="OP39" s="18"/>
      <c r="OQ39" s="18"/>
      <c r="OR39" s="18"/>
      <c r="OS39" s="18"/>
      <c r="OT39" s="18"/>
      <c r="OU39" s="18"/>
      <c r="OV39" s="18"/>
      <c r="OW39" s="18"/>
      <c r="OX39" s="18"/>
      <c r="OY39" s="18"/>
      <c r="OZ39" s="18"/>
    </row>
    <row r="40" spans="1:416" s="26" customFormat="1" ht="14.15" hidden="1">
      <c r="A40" s="18"/>
      <c r="B40" s="18"/>
      <c r="C40" s="20"/>
      <c r="D40" s="57"/>
      <c r="E40" s="57"/>
      <c r="F40" s="57"/>
      <c r="G40" s="57"/>
      <c r="H40" s="57"/>
      <c r="I40" s="57"/>
      <c r="J40" s="57"/>
      <c r="K40" s="20"/>
      <c r="L40" s="18"/>
      <c r="M40" s="18"/>
      <c r="N40" s="18"/>
      <c r="O40" s="18"/>
      <c r="P40" s="18"/>
      <c r="Q40" s="18"/>
      <c r="R40" s="18"/>
      <c r="S40" s="18"/>
      <c r="T40" s="18"/>
      <c r="U40" s="18"/>
      <c r="V40" s="21"/>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18"/>
      <c r="JP40" s="18"/>
      <c r="JQ40" s="18"/>
      <c r="JR40" s="18"/>
      <c r="JS40" s="18"/>
      <c r="JT40" s="18"/>
      <c r="JU40" s="18"/>
      <c r="JV40" s="18"/>
      <c r="JW40" s="18"/>
      <c r="JX40" s="18"/>
      <c r="JY40" s="18"/>
      <c r="JZ40" s="18"/>
      <c r="KA40" s="18"/>
      <c r="KB40" s="18"/>
      <c r="KC40" s="18"/>
      <c r="KD40" s="18"/>
      <c r="KE40" s="18"/>
      <c r="KF40" s="18"/>
      <c r="KG40" s="18"/>
      <c r="KH40" s="18"/>
      <c r="KI40" s="18"/>
      <c r="KJ40" s="18"/>
      <c r="KK40" s="18"/>
      <c r="KL40" s="18"/>
      <c r="KM40" s="18"/>
      <c r="KN40" s="18"/>
      <c r="KO40" s="18"/>
      <c r="KP40" s="18"/>
      <c r="KQ40" s="18"/>
      <c r="KR40" s="18"/>
      <c r="KS40" s="18"/>
      <c r="KT40" s="18"/>
      <c r="KU40" s="18"/>
      <c r="KV40" s="18"/>
      <c r="KW40" s="18"/>
      <c r="KX40" s="18"/>
      <c r="KY40" s="18"/>
      <c r="KZ40" s="18"/>
      <c r="LA40" s="18"/>
      <c r="LB40" s="18"/>
      <c r="LC40" s="18"/>
      <c r="LD40" s="18"/>
      <c r="LE40" s="18"/>
      <c r="LF40" s="18"/>
      <c r="LG40" s="18"/>
      <c r="LH40" s="18"/>
      <c r="LI40" s="18"/>
      <c r="LJ40" s="18"/>
      <c r="LK40" s="18"/>
      <c r="LL40" s="18"/>
      <c r="LM40" s="18"/>
      <c r="LN40" s="18"/>
      <c r="LO40" s="18"/>
      <c r="LP40" s="18"/>
      <c r="LQ40" s="18"/>
      <c r="LR40" s="18"/>
      <c r="LS40" s="18"/>
      <c r="LT40" s="18"/>
      <c r="LU40" s="18"/>
      <c r="LV40" s="18"/>
      <c r="LW40" s="18"/>
      <c r="LX40" s="18"/>
      <c r="LY40" s="18"/>
      <c r="LZ40" s="18"/>
      <c r="MA40" s="18"/>
      <c r="MB40" s="18"/>
      <c r="MC40" s="18"/>
      <c r="MD40" s="18"/>
      <c r="ME40" s="18"/>
      <c r="MF40" s="18"/>
      <c r="MG40" s="18"/>
      <c r="MH40" s="18"/>
      <c r="MI40" s="18"/>
      <c r="MJ40" s="18"/>
      <c r="MK40" s="18"/>
      <c r="ML40" s="18"/>
      <c r="MM40" s="18"/>
      <c r="MN40" s="18"/>
      <c r="MO40" s="18"/>
      <c r="MP40" s="18"/>
      <c r="MQ40" s="18"/>
      <c r="MR40" s="18"/>
      <c r="MS40" s="18"/>
      <c r="MT40" s="18"/>
      <c r="MU40" s="18"/>
      <c r="MV40" s="18"/>
      <c r="MW40" s="18"/>
      <c r="MX40" s="18"/>
      <c r="MY40" s="18"/>
      <c r="MZ40" s="18"/>
      <c r="NA40" s="18"/>
      <c r="NB40" s="18"/>
      <c r="NC40" s="18"/>
      <c r="ND40" s="18"/>
      <c r="NE40" s="18"/>
      <c r="NF40" s="18"/>
      <c r="NG40" s="18"/>
      <c r="NH40" s="18"/>
      <c r="NI40" s="18"/>
      <c r="NJ40" s="18"/>
      <c r="NK40" s="18"/>
      <c r="NL40" s="18"/>
      <c r="NM40" s="18"/>
      <c r="NN40" s="18"/>
      <c r="NO40" s="18"/>
      <c r="NP40" s="18"/>
      <c r="NQ40" s="18"/>
      <c r="NR40" s="18"/>
      <c r="NS40" s="18"/>
      <c r="NT40" s="18"/>
      <c r="NU40" s="18"/>
      <c r="NV40" s="18"/>
      <c r="NW40" s="18"/>
      <c r="NX40" s="18"/>
      <c r="NY40" s="18"/>
      <c r="NZ40" s="18"/>
      <c r="OA40" s="18"/>
      <c r="OB40" s="18"/>
      <c r="OC40" s="18"/>
      <c r="OD40" s="18"/>
      <c r="OE40" s="18"/>
      <c r="OF40" s="18"/>
      <c r="OG40" s="18"/>
      <c r="OH40" s="18"/>
      <c r="OI40" s="18"/>
      <c r="OJ40" s="18"/>
      <c r="OK40" s="18"/>
      <c r="OL40" s="18"/>
      <c r="OM40" s="18"/>
      <c r="ON40" s="18"/>
      <c r="OO40" s="18"/>
      <c r="OP40" s="18"/>
      <c r="OQ40" s="18"/>
      <c r="OR40" s="18"/>
      <c r="OS40" s="18"/>
      <c r="OT40" s="18"/>
      <c r="OU40" s="18"/>
      <c r="OV40" s="18"/>
      <c r="OW40" s="18"/>
      <c r="OX40" s="18"/>
      <c r="OY40" s="18"/>
      <c r="OZ40" s="18"/>
    </row>
    <row r="41" spans="1:416" s="26" customFormat="1" ht="14.15" hidden="1">
      <c r="A41" s="18"/>
      <c r="B41" s="18"/>
      <c r="C41" s="20"/>
      <c r="D41" s="57"/>
      <c r="E41" s="57"/>
      <c r="F41" s="57"/>
      <c r="G41" s="57"/>
      <c r="H41" s="57"/>
      <c r="I41" s="57"/>
      <c r="J41" s="57"/>
      <c r="K41" s="20"/>
      <c r="L41" s="18"/>
      <c r="M41" s="18"/>
      <c r="N41" s="18"/>
      <c r="O41" s="18"/>
      <c r="P41" s="18"/>
      <c r="Q41" s="18"/>
      <c r="R41" s="18"/>
      <c r="S41" s="18"/>
      <c r="T41" s="18"/>
      <c r="U41" s="18"/>
      <c r="V41" s="21"/>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8"/>
      <c r="JS41" s="18"/>
      <c r="JT41" s="18"/>
      <c r="JU41" s="18"/>
      <c r="JV41" s="18"/>
      <c r="JW41" s="18"/>
      <c r="JX41" s="18"/>
      <c r="JY41" s="18"/>
      <c r="JZ41" s="18"/>
      <c r="KA41" s="18"/>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8"/>
      <c r="KZ41" s="18"/>
      <c r="LA41" s="18"/>
      <c r="LB41" s="18"/>
      <c r="LC41" s="18"/>
      <c r="LD41" s="18"/>
      <c r="LE41" s="18"/>
      <c r="LF41" s="18"/>
      <c r="LG41" s="18"/>
      <c r="LH41" s="18"/>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8"/>
      <c r="MG41" s="18"/>
      <c r="MH41" s="18"/>
      <c r="MI41" s="18"/>
      <c r="MJ41" s="18"/>
      <c r="MK41" s="18"/>
      <c r="ML41" s="18"/>
      <c r="MM41" s="18"/>
      <c r="MN41" s="18"/>
      <c r="MO41" s="18"/>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8"/>
      <c r="NN41" s="18"/>
      <c r="NO41" s="18"/>
      <c r="NP41" s="18"/>
      <c r="NQ41" s="18"/>
      <c r="NR41" s="18"/>
      <c r="NS41" s="18"/>
      <c r="NT41" s="18"/>
      <c r="NU41" s="18"/>
      <c r="NV41" s="18"/>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8"/>
      <c r="OU41" s="18"/>
      <c r="OV41" s="18"/>
      <c r="OW41" s="18"/>
      <c r="OX41" s="18"/>
      <c r="OY41" s="18"/>
      <c r="OZ41" s="18"/>
    </row>
    <row r="42" spans="1:416" s="26" customFormat="1" ht="14.15" hidden="1">
      <c r="A42" s="18"/>
      <c r="B42" s="18"/>
      <c r="C42" s="20"/>
      <c r="D42" s="57"/>
      <c r="E42" s="57"/>
      <c r="F42" s="57"/>
      <c r="G42" s="57"/>
      <c r="H42" s="57"/>
      <c r="I42" s="57"/>
      <c r="J42" s="57"/>
      <c r="K42" s="20"/>
      <c r="L42" s="18"/>
      <c r="M42" s="18"/>
      <c r="N42" s="18"/>
      <c r="O42" s="18"/>
      <c r="P42" s="18"/>
      <c r="Q42" s="18"/>
      <c r="R42" s="18"/>
      <c r="S42" s="18"/>
      <c r="T42" s="18"/>
      <c r="U42" s="18"/>
      <c r="V42" s="21"/>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c r="JF42" s="18"/>
      <c r="JG42" s="18"/>
      <c r="JH42" s="18"/>
      <c r="JI42" s="18"/>
      <c r="JJ42" s="18"/>
      <c r="JK42" s="18"/>
      <c r="JL42" s="18"/>
      <c r="JM42" s="18"/>
      <c r="JN42" s="18"/>
      <c r="JO42" s="18"/>
      <c r="JP42" s="18"/>
      <c r="JQ42" s="18"/>
      <c r="JR42" s="18"/>
      <c r="JS42" s="18"/>
      <c r="JT42" s="18"/>
      <c r="JU42" s="18"/>
      <c r="JV42" s="18"/>
      <c r="JW42" s="18"/>
      <c r="JX42" s="18"/>
      <c r="JY42" s="18"/>
      <c r="JZ42" s="18"/>
      <c r="KA42" s="18"/>
      <c r="KB42" s="18"/>
      <c r="KC42" s="18"/>
      <c r="KD42" s="18"/>
      <c r="KE42" s="18"/>
      <c r="KF42" s="18"/>
      <c r="KG42" s="18"/>
      <c r="KH42" s="18"/>
      <c r="KI42" s="18"/>
      <c r="KJ42" s="18"/>
      <c r="KK42" s="18"/>
      <c r="KL42" s="18"/>
      <c r="KM42" s="18"/>
      <c r="KN42" s="18"/>
      <c r="KO42" s="18"/>
      <c r="KP42" s="18"/>
      <c r="KQ42" s="18"/>
      <c r="KR42" s="18"/>
      <c r="KS42" s="18"/>
      <c r="KT42" s="18"/>
      <c r="KU42" s="18"/>
      <c r="KV42" s="18"/>
      <c r="KW42" s="18"/>
      <c r="KX42" s="18"/>
      <c r="KY42" s="18"/>
      <c r="KZ42" s="18"/>
      <c r="LA42" s="18"/>
      <c r="LB42" s="18"/>
      <c r="LC42" s="18"/>
      <c r="LD42" s="18"/>
      <c r="LE42" s="18"/>
      <c r="LF42" s="18"/>
      <c r="LG42" s="18"/>
      <c r="LH42" s="18"/>
      <c r="LI42" s="18"/>
      <c r="LJ42" s="18"/>
      <c r="LK42" s="18"/>
      <c r="LL42" s="18"/>
      <c r="LM42" s="18"/>
      <c r="LN42" s="18"/>
      <c r="LO42" s="18"/>
      <c r="LP42" s="18"/>
      <c r="LQ42" s="18"/>
      <c r="LR42" s="18"/>
      <c r="LS42" s="18"/>
      <c r="LT42" s="18"/>
      <c r="LU42" s="18"/>
      <c r="LV42" s="18"/>
      <c r="LW42" s="18"/>
      <c r="LX42" s="18"/>
      <c r="LY42" s="18"/>
      <c r="LZ42" s="18"/>
      <c r="MA42" s="18"/>
      <c r="MB42" s="18"/>
      <c r="MC42" s="18"/>
      <c r="MD42" s="18"/>
      <c r="ME42" s="18"/>
      <c r="MF42" s="18"/>
      <c r="MG42" s="18"/>
      <c r="MH42" s="18"/>
      <c r="MI42" s="18"/>
      <c r="MJ42" s="18"/>
      <c r="MK42" s="18"/>
      <c r="ML42" s="18"/>
      <c r="MM42" s="18"/>
      <c r="MN42" s="18"/>
      <c r="MO42" s="18"/>
      <c r="MP42" s="18"/>
      <c r="MQ42" s="18"/>
      <c r="MR42" s="18"/>
      <c r="MS42" s="18"/>
      <c r="MT42" s="18"/>
      <c r="MU42" s="18"/>
      <c r="MV42" s="18"/>
      <c r="MW42" s="18"/>
      <c r="MX42" s="18"/>
      <c r="MY42" s="18"/>
      <c r="MZ42" s="18"/>
      <c r="NA42" s="18"/>
      <c r="NB42" s="18"/>
      <c r="NC42" s="18"/>
      <c r="ND42" s="18"/>
      <c r="NE42" s="18"/>
      <c r="NF42" s="18"/>
      <c r="NG42" s="18"/>
      <c r="NH42" s="18"/>
      <c r="NI42" s="18"/>
      <c r="NJ42" s="18"/>
      <c r="NK42" s="18"/>
      <c r="NL42" s="18"/>
      <c r="NM42" s="18"/>
      <c r="NN42" s="18"/>
      <c r="NO42" s="18"/>
      <c r="NP42" s="18"/>
      <c r="NQ42" s="18"/>
      <c r="NR42" s="18"/>
      <c r="NS42" s="18"/>
      <c r="NT42" s="18"/>
      <c r="NU42" s="18"/>
      <c r="NV42" s="18"/>
      <c r="NW42" s="18"/>
      <c r="NX42" s="18"/>
      <c r="NY42" s="18"/>
      <c r="NZ42" s="18"/>
      <c r="OA42" s="18"/>
      <c r="OB42" s="18"/>
      <c r="OC42" s="18"/>
      <c r="OD42" s="18"/>
      <c r="OE42" s="18"/>
      <c r="OF42" s="18"/>
      <c r="OG42" s="18"/>
      <c r="OH42" s="18"/>
      <c r="OI42" s="18"/>
      <c r="OJ42" s="18"/>
      <c r="OK42" s="18"/>
      <c r="OL42" s="18"/>
      <c r="OM42" s="18"/>
      <c r="ON42" s="18"/>
      <c r="OO42" s="18"/>
      <c r="OP42" s="18"/>
      <c r="OQ42" s="18"/>
      <c r="OR42" s="18"/>
      <c r="OS42" s="18"/>
      <c r="OT42" s="18"/>
      <c r="OU42" s="18"/>
      <c r="OV42" s="18"/>
      <c r="OW42" s="18"/>
      <c r="OX42" s="18"/>
      <c r="OY42" s="18"/>
      <c r="OZ42" s="18"/>
    </row>
    <row r="43" spans="1:416" s="26" customFormat="1" ht="14.15" hidden="1">
      <c r="A43" s="18"/>
      <c r="B43" s="18"/>
      <c r="C43" s="20"/>
      <c r="D43" s="57"/>
      <c r="E43" s="57"/>
      <c r="F43" s="57"/>
      <c r="G43" s="57"/>
      <c r="H43" s="57"/>
      <c r="I43" s="57"/>
      <c r="J43" s="57"/>
      <c r="K43" s="20"/>
      <c r="L43" s="18"/>
      <c r="M43" s="18"/>
      <c r="N43" s="18"/>
      <c r="O43" s="18"/>
      <c r="P43" s="18"/>
      <c r="Q43" s="18"/>
      <c r="R43" s="18"/>
      <c r="S43" s="18"/>
      <c r="T43" s="18"/>
      <c r="U43" s="18"/>
      <c r="V43" s="21"/>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c r="JK43" s="18"/>
      <c r="JL43" s="18"/>
      <c r="JM43" s="18"/>
      <c r="JN43" s="18"/>
      <c r="JO43" s="18"/>
      <c r="JP43" s="18"/>
      <c r="JQ43" s="18"/>
      <c r="JR43" s="18"/>
      <c r="JS43" s="18"/>
      <c r="JT43" s="18"/>
      <c r="JU43" s="18"/>
      <c r="JV43" s="18"/>
      <c r="JW43" s="18"/>
      <c r="JX43" s="18"/>
      <c r="JY43" s="18"/>
      <c r="JZ43" s="18"/>
      <c r="KA43" s="18"/>
      <c r="KB43" s="18"/>
      <c r="KC43" s="18"/>
      <c r="KD43" s="18"/>
      <c r="KE43" s="18"/>
      <c r="KF43" s="18"/>
      <c r="KG43" s="18"/>
      <c r="KH43" s="18"/>
      <c r="KI43" s="18"/>
      <c r="KJ43" s="18"/>
      <c r="KK43" s="18"/>
      <c r="KL43" s="18"/>
      <c r="KM43" s="18"/>
      <c r="KN43" s="18"/>
      <c r="KO43" s="18"/>
      <c r="KP43" s="18"/>
      <c r="KQ43" s="18"/>
      <c r="KR43" s="18"/>
      <c r="KS43" s="18"/>
      <c r="KT43" s="18"/>
      <c r="KU43" s="18"/>
      <c r="KV43" s="18"/>
      <c r="KW43" s="18"/>
      <c r="KX43" s="18"/>
      <c r="KY43" s="18"/>
      <c r="KZ43" s="18"/>
      <c r="LA43" s="18"/>
      <c r="LB43" s="18"/>
      <c r="LC43" s="18"/>
      <c r="LD43" s="18"/>
      <c r="LE43" s="18"/>
      <c r="LF43" s="18"/>
      <c r="LG43" s="18"/>
      <c r="LH43" s="18"/>
      <c r="LI43" s="18"/>
      <c r="LJ43" s="18"/>
      <c r="LK43" s="18"/>
      <c r="LL43" s="18"/>
      <c r="LM43" s="18"/>
      <c r="LN43" s="18"/>
      <c r="LO43" s="18"/>
      <c r="LP43" s="18"/>
      <c r="LQ43" s="18"/>
      <c r="LR43" s="18"/>
      <c r="LS43" s="18"/>
      <c r="LT43" s="18"/>
      <c r="LU43" s="18"/>
      <c r="LV43" s="18"/>
      <c r="LW43" s="18"/>
      <c r="LX43" s="18"/>
      <c r="LY43" s="18"/>
      <c r="LZ43" s="18"/>
      <c r="MA43" s="18"/>
      <c r="MB43" s="18"/>
      <c r="MC43" s="18"/>
      <c r="MD43" s="18"/>
      <c r="ME43" s="18"/>
      <c r="MF43" s="18"/>
      <c r="MG43" s="18"/>
      <c r="MH43" s="18"/>
      <c r="MI43" s="18"/>
      <c r="MJ43" s="18"/>
      <c r="MK43" s="18"/>
      <c r="ML43" s="18"/>
      <c r="MM43" s="18"/>
      <c r="MN43" s="18"/>
      <c r="MO43" s="18"/>
      <c r="MP43" s="18"/>
      <c r="MQ43" s="18"/>
      <c r="MR43" s="18"/>
      <c r="MS43" s="18"/>
      <c r="MT43" s="18"/>
      <c r="MU43" s="18"/>
      <c r="MV43" s="18"/>
      <c r="MW43" s="18"/>
      <c r="MX43" s="18"/>
      <c r="MY43" s="18"/>
      <c r="MZ43" s="18"/>
      <c r="NA43" s="18"/>
      <c r="NB43" s="18"/>
      <c r="NC43" s="18"/>
      <c r="ND43" s="18"/>
      <c r="NE43" s="18"/>
      <c r="NF43" s="18"/>
      <c r="NG43" s="18"/>
      <c r="NH43" s="18"/>
      <c r="NI43" s="18"/>
      <c r="NJ43" s="18"/>
      <c r="NK43" s="18"/>
      <c r="NL43" s="18"/>
      <c r="NM43" s="18"/>
      <c r="NN43" s="18"/>
      <c r="NO43" s="18"/>
      <c r="NP43" s="18"/>
      <c r="NQ43" s="18"/>
      <c r="NR43" s="18"/>
      <c r="NS43" s="18"/>
      <c r="NT43" s="18"/>
      <c r="NU43" s="18"/>
      <c r="NV43" s="18"/>
      <c r="NW43" s="18"/>
      <c r="NX43" s="18"/>
      <c r="NY43" s="18"/>
      <c r="NZ43" s="18"/>
      <c r="OA43" s="18"/>
      <c r="OB43" s="18"/>
      <c r="OC43" s="18"/>
      <c r="OD43" s="18"/>
      <c r="OE43" s="18"/>
      <c r="OF43" s="18"/>
      <c r="OG43" s="18"/>
      <c r="OH43" s="18"/>
      <c r="OI43" s="18"/>
      <c r="OJ43" s="18"/>
      <c r="OK43" s="18"/>
      <c r="OL43" s="18"/>
      <c r="OM43" s="18"/>
      <c r="ON43" s="18"/>
      <c r="OO43" s="18"/>
      <c r="OP43" s="18"/>
      <c r="OQ43" s="18"/>
      <c r="OR43" s="18"/>
      <c r="OS43" s="18"/>
      <c r="OT43" s="18"/>
      <c r="OU43" s="18"/>
      <c r="OV43" s="18"/>
      <c r="OW43" s="18"/>
      <c r="OX43" s="18"/>
      <c r="OY43" s="18"/>
      <c r="OZ43" s="18"/>
    </row>
    <row r="44" spans="1:416" s="26" customFormat="1" ht="14.15" hidden="1">
      <c r="A44" s="18"/>
      <c r="B44" s="18"/>
      <c r="C44" s="20"/>
      <c r="D44" s="57"/>
      <c r="E44" s="57"/>
      <c r="F44" s="57"/>
      <c r="G44" s="57"/>
      <c r="H44" s="57"/>
      <c r="I44" s="57"/>
      <c r="J44" s="57"/>
      <c r="K44" s="20"/>
      <c r="L44" s="18"/>
      <c r="M44" s="18"/>
      <c r="N44" s="18"/>
      <c r="O44" s="18"/>
      <c r="P44" s="18"/>
      <c r="Q44" s="18"/>
      <c r="R44" s="18"/>
      <c r="S44" s="18"/>
      <c r="T44" s="18"/>
      <c r="U44" s="18"/>
      <c r="V44" s="21"/>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c r="JQ44" s="18"/>
      <c r="JR44" s="18"/>
      <c r="JS44" s="18"/>
      <c r="JT44" s="18"/>
      <c r="JU44" s="18"/>
      <c r="JV44" s="18"/>
      <c r="JW44" s="18"/>
      <c r="JX44" s="18"/>
      <c r="JY44" s="18"/>
      <c r="JZ44" s="18"/>
      <c r="KA44" s="18"/>
      <c r="KB44" s="18"/>
      <c r="KC44" s="18"/>
      <c r="KD44" s="18"/>
      <c r="KE44" s="18"/>
      <c r="KF44" s="18"/>
      <c r="KG44" s="18"/>
      <c r="KH44" s="18"/>
      <c r="KI44" s="18"/>
      <c r="KJ44" s="18"/>
      <c r="KK44" s="18"/>
      <c r="KL44" s="18"/>
      <c r="KM44" s="18"/>
      <c r="KN44" s="18"/>
      <c r="KO44" s="18"/>
      <c r="KP44" s="18"/>
      <c r="KQ44" s="18"/>
      <c r="KR44" s="18"/>
      <c r="KS44" s="18"/>
      <c r="KT44" s="18"/>
      <c r="KU44" s="18"/>
      <c r="KV44" s="18"/>
      <c r="KW44" s="18"/>
      <c r="KX44" s="18"/>
      <c r="KY44" s="18"/>
      <c r="KZ44" s="18"/>
      <c r="LA44" s="18"/>
      <c r="LB44" s="18"/>
      <c r="LC44" s="18"/>
      <c r="LD44" s="18"/>
      <c r="LE44" s="18"/>
      <c r="LF44" s="18"/>
      <c r="LG44" s="18"/>
      <c r="LH44" s="18"/>
      <c r="LI44" s="18"/>
      <c r="LJ44" s="18"/>
      <c r="LK44" s="18"/>
      <c r="LL44" s="18"/>
      <c r="LM44" s="18"/>
      <c r="LN44" s="18"/>
      <c r="LO44" s="18"/>
      <c r="LP44" s="18"/>
      <c r="LQ44" s="18"/>
      <c r="LR44" s="18"/>
      <c r="LS44" s="18"/>
      <c r="LT44" s="18"/>
      <c r="LU44" s="18"/>
      <c r="LV44" s="18"/>
      <c r="LW44" s="18"/>
      <c r="LX44" s="18"/>
      <c r="LY44" s="18"/>
      <c r="LZ44" s="18"/>
      <c r="MA44" s="18"/>
      <c r="MB44" s="18"/>
      <c r="MC44" s="18"/>
      <c r="MD44" s="18"/>
      <c r="ME44" s="18"/>
      <c r="MF44" s="18"/>
      <c r="MG44" s="18"/>
      <c r="MH44" s="18"/>
      <c r="MI44" s="18"/>
      <c r="MJ44" s="18"/>
      <c r="MK44" s="18"/>
      <c r="ML44" s="18"/>
      <c r="MM44" s="18"/>
      <c r="MN44" s="18"/>
      <c r="MO44" s="18"/>
      <c r="MP44" s="18"/>
      <c r="MQ44" s="18"/>
      <c r="MR44" s="18"/>
      <c r="MS44" s="18"/>
      <c r="MT44" s="18"/>
      <c r="MU44" s="18"/>
      <c r="MV44" s="18"/>
      <c r="MW44" s="18"/>
      <c r="MX44" s="18"/>
      <c r="MY44" s="18"/>
      <c r="MZ44" s="18"/>
      <c r="NA44" s="18"/>
      <c r="NB44" s="18"/>
      <c r="NC44" s="18"/>
      <c r="ND44" s="18"/>
      <c r="NE44" s="18"/>
      <c r="NF44" s="18"/>
      <c r="NG44" s="18"/>
      <c r="NH44" s="18"/>
      <c r="NI44" s="18"/>
      <c r="NJ44" s="18"/>
      <c r="NK44" s="18"/>
      <c r="NL44" s="18"/>
      <c r="NM44" s="18"/>
      <c r="NN44" s="18"/>
      <c r="NO44" s="18"/>
      <c r="NP44" s="18"/>
      <c r="NQ44" s="18"/>
      <c r="NR44" s="18"/>
      <c r="NS44" s="18"/>
      <c r="NT44" s="18"/>
      <c r="NU44" s="18"/>
      <c r="NV44" s="18"/>
      <c r="NW44" s="18"/>
      <c r="NX44" s="18"/>
      <c r="NY44" s="18"/>
      <c r="NZ44" s="18"/>
      <c r="OA44" s="18"/>
      <c r="OB44" s="18"/>
      <c r="OC44" s="18"/>
      <c r="OD44" s="18"/>
      <c r="OE44" s="18"/>
      <c r="OF44" s="18"/>
      <c r="OG44" s="18"/>
      <c r="OH44" s="18"/>
      <c r="OI44" s="18"/>
      <c r="OJ44" s="18"/>
      <c r="OK44" s="18"/>
      <c r="OL44" s="18"/>
      <c r="OM44" s="18"/>
      <c r="ON44" s="18"/>
      <c r="OO44" s="18"/>
      <c r="OP44" s="18"/>
      <c r="OQ44" s="18"/>
      <c r="OR44" s="18"/>
      <c r="OS44" s="18"/>
      <c r="OT44" s="18"/>
      <c r="OU44" s="18"/>
      <c r="OV44" s="18"/>
      <c r="OW44" s="18"/>
      <c r="OX44" s="18"/>
      <c r="OY44" s="18"/>
      <c r="OZ44" s="18"/>
    </row>
    <row r="45" spans="1:416" s="26" customFormat="1" ht="14.15" hidden="1">
      <c r="A45" s="18"/>
      <c r="B45" s="18"/>
      <c r="C45" s="20"/>
      <c r="D45" s="57"/>
      <c r="E45" s="57"/>
      <c r="F45" s="57"/>
      <c r="G45" s="57"/>
      <c r="H45" s="57"/>
      <c r="I45" s="57"/>
      <c r="J45" s="57"/>
      <c r="K45" s="20"/>
      <c r="L45" s="18"/>
      <c r="M45" s="18"/>
      <c r="N45" s="18"/>
      <c r="O45" s="18"/>
      <c r="P45" s="18"/>
      <c r="Q45" s="18"/>
      <c r="R45" s="18"/>
      <c r="S45" s="18"/>
      <c r="T45" s="18"/>
      <c r="U45" s="18"/>
      <c r="V45" s="21"/>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c r="JI45" s="18"/>
      <c r="JJ45" s="18"/>
      <c r="JK45" s="18"/>
      <c r="JL45" s="18"/>
      <c r="JM45" s="18"/>
      <c r="JN45" s="18"/>
      <c r="JO45" s="18"/>
      <c r="JP45" s="18"/>
      <c r="JQ45" s="18"/>
      <c r="JR45" s="18"/>
      <c r="JS45" s="18"/>
      <c r="JT45" s="18"/>
      <c r="JU45" s="18"/>
      <c r="JV45" s="18"/>
      <c r="JW45" s="18"/>
      <c r="JX45" s="18"/>
      <c r="JY45" s="18"/>
      <c r="JZ45" s="18"/>
      <c r="KA45" s="18"/>
      <c r="KB45" s="18"/>
      <c r="KC45" s="18"/>
      <c r="KD45" s="18"/>
      <c r="KE45" s="18"/>
      <c r="KF45" s="18"/>
      <c r="KG45" s="18"/>
      <c r="KH45" s="18"/>
      <c r="KI45" s="18"/>
      <c r="KJ45" s="18"/>
      <c r="KK45" s="18"/>
      <c r="KL45" s="18"/>
      <c r="KM45" s="18"/>
      <c r="KN45" s="18"/>
      <c r="KO45" s="18"/>
      <c r="KP45" s="18"/>
      <c r="KQ45" s="18"/>
      <c r="KR45" s="18"/>
      <c r="KS45" s="18"/>
      <c r="KT45" s="18"/>
      <c r="KU45" s="18"/>
      <c r="KV45" s="18"/>
      <c r="KW45" s="18"/>
      <c r="KX45" s="18"/>
      <c r="KY45" s="18"/>
      <c r="KZ45" s="18"/>
      <c r="LA45" s="18"/>
      <c r="LB45" s="18"/>
      <c r="LC45" s="18"/>
      <c r="LD45" s="18"/>
      <c r="LE45" s="18"/>
      <c r="LF45" s="18"/>
      <c r="LG45" s="18"/>
      <c r="LH45" s="18"/>
      <c r="LI45" s="18"/>
      <c r="LJ45" s="18"/>
      <c r="LK45" s="18"/>
      <c r="LL45" s="18"/>
      <c r="LM45" s="18"/>
      <c r="LN45" s="18"/>
      <c r="LO45" s="18"/>
      <c r="LP45" s="18"/>
      <c r="LQ45" s="18"/>
      <c r="LR45" s="18"/>
      <c r="LS45" s="18"/>
      <c r="LT45" s="18"/>
      <c r="LU45" s="18"/>
      <c r="LV45" s="18"/>
      <c r="LW45" s="18"/>
      <c r="LX45" s="18"/>
      <c r="LY45" s="18"/>
      <c r="LZ45" s="18"/>
      <c r="MA45" s="18"/>
      <c r="MB45" s="18"/>
      <c r="MC45" s="18"/>
      <c r="MD45" s="18"/>
      <c r="ME45" s="18"/>
      <c r="MF45" s="18"/>
      <c r="MG45" s="18"/>
      <c r="MH45" s="18"/>
      <c r="MI45" s="18"/>
      <c r="MJ45" s="18"/>
      <c r="MK45" s="18"/>
      <c r="ML45" s="18"/>
      <c r="MM45" s="18"/>
      <c r="MN45" s="18"/>
      <c r="MO45" s="18"/>
      <c r="MP45" s="18"/>
      <c r="MQ45" s="18"/>
      <c r="MR45" s="18"/>
      <c r="MS45" s="18"/>
      <c r="MT45" s="18"/>
      <c r="MU45" s="18"/>
      <c r="MV45" s="18"/>
      <c r="MW45" s="18"/>
      <c r="MX45" s="18"/>
      <c r="MY45" s="18"/>
      <c r="MZ45" s="18"/>
      <c r="NA45" s="18"/>
      <c r="NB45" s="18"/>
      <c r="NC45" s="18"/>
      <c r="ND45" s="18"/>
      <c r="NE45" s="18"/>
      <c r="NF45" s="18"/>
      <c r="NG45" s="18"/>
      <c r="NH45" s="18"/>
      <c r="NI45" s="18"/>
      <c r="NJ45" s="18"/>
      <c r="NK45" s="18"/>
      <c r="NL45" s="18"/>
      <c r="NM45" s="18"/>
      <c r="NN45" s="18"/>
      <c r="NO45" s="18"/>
      <c r="NP45" s="18"/>
      <c r="NQ45" s="18"/>
      <c r="NR45" s="18"/>
      <c r="NS45" s="18"/>
      <c r="NT45" s="18"/>
      <c r="NU45" s="18"/>
      <c r="NV45" s="18"/>
      <c r="NW45" s="18"/>
      <c r="NX45" s="18"/>
      <c r="NY45" s="18"/>
      <c r="NZ45" s="18"/>
      <c r="OA45" s="18"/>
      <c r="OB45" s="18"/>
      <c r="OC45" s="18"/>
      <c r="OD45" s="18"/>
      <c r="OE45" s="18"/>
      <c r="OF45" s="18"/>
      <c r="OG45" s="18"/>
      <c r="OH45" s="18"/>
      <c r="OI45" s="18"/>
      <c r="OJ45" s="18"/>
      <c r="OK45" s="18"/>
      <c r="OL45" s="18"/>
      <c r="OM45" s="18"/>
      <c r="ON45" s="18"/>
      <c r="OO45" s="18"/>
      <c r="OP45" s="18"/>
      <c r="OQ45" s="18"/>
      <c r="OR45" s="18"/>
      <c r="OS45" s="18"/>
      <c r="OT45" s="18"/>
      <c r="OU45" s="18"/>
      <c r="OV45" s="18"/>
      <c r="OW45" s="18"/>
      <c r="OX45" s="18"/>
      <c r="OY45" s="18"/>
      <c r="OZ45" s="18"/>
    </row>
    <row r="46" spans="1:416" s="26" customFormat="1" ht="14.15" hidden="1">
      <c r="A46" s="18"/>
      <c r="B46" s="18"/>
      <c r="C46" s="20"/>
      <c r="D46" s="57"/>
      <c r="E46" s="57"/>
      <c r="F46" s="57"/>
      <c r="G46" s="57"/>
      <c r="H46" s="57"/>
      <c r="I46" s="57"/>
      <c r="J46" s="57"/>
      <c r="K46" s="20"/>
      <c r="L46" s="18"/>
      <c r="M46" s="18"/>
      <c r="N46" s="18"/>
      <c r="O46" s="18"/>
      <c r="P46" s="18"/>
      <c r="Q46" s="18"/>
      <c r="R46" s="18"/>
      <c r="S46" s="18"/>
      <c r="T46" s="18"/>
      <c r="U46" s="18"/>
      <c r="V46" s="21"/>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row>
    <row r="47" spans="1:416" s="26" customFormat="1" ht="14.15" hidden="1">
      <c r="A47" s="18"/>
      <c r="B47" s="18"/>
      <c r="C47" s="20"/>
      <c r="D47" s="57"/>
      <c r="E47" s="57"/>
      <c r="F47" s="57"/>
      <c r="G47" s="57"/>
      <c r="H47" s="57"/>
      <c r="I47" s="57"/>
      <c r="J47" s="57"/>
      <c r="K47" s="20"/>
      <c r="L47" s="18"/>
      <c r="M47" s="18"/>
      <c r="N47" s="18"/>
      <c r="O47" s="18"/>
      <c r="P47" s="18"/>
      <c r="Q47" s="18"/>
      <c r="R47" s="18"/>
      <c r="S47" s="18"/>
      <c r="T47" s="18"/>
      <c r="U47" s="18"/>
      <c r="V47" s="21"/>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c r="JI47" s="18"/>
      <c r="JJ47" s="18"/>
      <c r="JK47" s="18"/>
      <c r="JL47" s="18"/>
      <c r="JM47" s="18"/>
      <c r="JN47" s="18"/>
      <c r="JO47" s="18"/>
      <c r="JP47" s="18"/>
      <c r="JQ47" s="18"/>
      <c r="JR47" s="18"/>
      <c r="JS47" s="18"/>
      <c r="JT47" s="18"/>
      <c r="JU47" s="18"/>
      <c r="JV47" s="18"/>
      <c r="JW47" s="18"/>
      <c r="JX47" s="18"/>
      <c r="JY47" s="18"/>
      <c r="JZ47" s="18"/>
      <c r="KA47" s="18"/>
      <c r="KB47" s="18"/>
      <c r="KC47" s="18"/>
      <c r="KD47" s="18"/>
      <c r="KE47" s="18"/>
      <c r="KF47" s="18"/>
      <c r="KG47" s="18"/>
      <c r="KH47" s="18"/>
      <c r="KI47" s="18"/>
      <c r="KJ47" s="18"/>
      <c r="KK47" s="18"/>
      <c r="KL47" s="18"/>
      <c r="KM47" s="18"/>
      <c r="KN47" s="18"/>
      <c r="KO47" s="18"/>
      <c r="KP47" s="18"/>
      <c r="KQ47" s="18"/>
      <c r="KR47" s="18"/>
      <c r="KS47" s="18"/>
      <c r="KT47" s="18"/>
      <c r="KU47" s="18"/>
      <c r="KV47" s="18"/>
      <c r="KW47" s="18"/>
      <c r="KX47" s="18"/>
      <c r="KY47" s="18"/>
      <c r="KZ47" s="18"/>
      <c r="LA47" s="18"/>
      <c r="LB47" s="18"/>
      <c r="LC47" s="18"/>
      <c r="LD47" s="18"/>
      <c r="LE47" s="18"/>
      <c r="LF47" s="18"/>
      <c r="LG47" s="18"/>
      <c r="LH47" s="18"/>
      <c r="LI47" s="18"/>
      <c r="LJ47" s="18"/>
      <c r="LK47" s="18"/>
      <c r="LL47" s="18"/>
      <c r="LM47" s="18"/>
      <c r="LN47" s="18"/>
      <c r="LO47" s="18"/>
      <c r="LP47" s="18"/>
      <c r="LQ47" s="18"/>
      <c r="LR47" s="18"/>
      <c r="LS47" s="18"/>
      <c r="LT47" s="18"/>
      <c r="LU47" s="18"/>
      <c r="LV47" s="18"/>
      <c r="LW47" s="18"/>
      <c r="LX47" s="18"/>
      <c r="LY47" s="18"/>
      <c r="LZ47" s="18"/>
      <c r="MA47" s="18"/>
      <c r="MB47" s="18"/>
      <c r="MC47" s="18"/>
      <c r="MD47" s="18"/>
      <c r="ME47" s="18"/>
      <c r="MF47" s="18"/>
      <c r="MG47" s="18"/>
      <c r="MH47" s="18"/>
      <c r="MI47" s="18"/>
      <c r="MJ47" s="18"/>
      <c r="MK47" s="18"/>
      <c r="ML47" s="18"/>
      <c r="MM47" s="18"/>
      <c r="MN47" s="18"/>
      <c r="MO47" s="18"/>
      <c r="MP47" s="18"/>
      <c r="MQ47" s="18"/>
      <c r="MR47" s="18"/>
      <c r="MS47" s="18"/>
      <c r="MT47" s="18"/>
      <c r="MU47" s="18"/>
      <c r="MV47" s="18"/>
      <c r="MW47" s="18"/>
      <c r="MX47" s="18"/>
      <c r="MY47" s="18"/>
      <c r="MZ47" s="18"/>
      <c r="NA47" s="18"/>
      <c r="NB47" s="18"/>
      <c r="NC47" s="18"/>
      <c r="ND47" s="18"/>
      <c r="NE47" s="18"/>
      <c r="NF47" s="18"/>
      <c r="NG47" s="18"/>
      <c r="NH47" s="18"/>
      <c r="NI47" s="18"/>
      <c r="NJ47" s="18"/>
      <c r="NK47" s="18"/>
      <c r="NL47" s="18"/>
      <c r="NM47" s="18"/>
      <c r="NN47" s="18"/>
      <c r="NO47" s="18"/>
      <c r="NP47" s="18"/>
      <c r="NQ47" s="18"/>
      <c r="NR47" s="18"/>
      <c r="NS47" s="18"/>
      <c r="NT47" s="18"/>
      <c r="NU47" s="18"/>
      <c r="NV47" s="18"/>
      <c r="NW47" s="18"/>
      <c r="NX47" s="18"/>
      <c r="NY47" s="18"/>
      <c r="NZ47" s="18"/>
      <c r="OA47" s="18"/>
      <c r="OB47" s="18"/>
      <c r="OC47" s="18"/>
      <c r="OD47" s="18"/>
      <c r="OE47" s="18"/>
      <c r="OF47" s="18"/>
      <c r="OG47" s="18"/>
      <c r="OH47" s="18"/>
      <c r="OI47" s="18"/>
      <c r="OJ47" s="18"/>
      <c r="OK47" s="18"/>
      <c r="OL47" s="18"/>
      <c r="OM47" s="18"/>
      <c r="ON47" s="18"/>
      <c r="OO47" s="18"/>
      <c r="OP47" s="18"/>
      <c r="OQ47" s="18"/>
      <c r="OR47" s="18"/>
      <c r="OS47" s="18"/>
      <c r="OT47" s="18"/>
      <c r="OU47" s="18"/>
      <c r="OV47" s="18"/>
      <c r="OW47" s="18"/>
      <c r="OX47" s="18"/>
      <c r="OY47" s="18"/>
      <c r="OZ47" s="18"/>
    </row>
    <row r="48" spans="1:416" s="26" customFormat="1" ht="14.15" hidden="1">
      <c r="A48" s="18"/>
      <c r="B48" s="18"/>
      <c r="C48" s="20"/>
      <c r="D48" s="57"/>
      <c r="E48" s="57"/>
      <c r="F48" s="57"/>
      <c r="G48" s="57"/>
      <c r="H48" s="57"/>
      <c r="I48" s="57"/>
      <c r="J48" s="57"/>
      <c r="K48" s="18"/>
      <c r="L48" s="18"/>
      <c r="M48" s="18"/>
      <c r="N48" s="18"/>
      <c r="O48" s="18"/>
      <c r="P48" s="18"/>
      <c r="Q48" s="18"/>
      <c r="R48" s="18"/>
      <c r="S48" s="18"/>
      <c r="T48" s="18"/>
      <c r="U48" s="18"/>
      <c r="V48" s="21"/>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c r="JI48" s="18"/>
      <c r="JJ48" s="18"/>
      <c r="JK48" s="18"/>
      <c r="JL48" s="18"/>
      <c r="JM48" s="18"/>
      <c r="JN48" s="18"/>
      <c r="JO48" s="18"/>
      <c r="JP48" s="18"/>
      <c r="JQ48" s="18"/>
      <c r="JR48" s="18"/>
      <c r="JS48" s="18"/>
      <c r="JT48" s="18"/>
      <c r="JU48" s="18"/>
      <c r="JV48" s="18"/>
      <c r="JW48" s="18"/>
      <c r="JX48" s="18"/>
      <c r="JY48" s="18"/>
      <c r="JZ48" s="18"/>
      <c r="KA48" s="18"/>
      <c r="KB48" s="18"/>
      <c r="KC48" s="18"/>
      <c r="KD48" s="18"/>
      <c r="KE48" s="18"/>
      <c r="KF48" s="18"/>
      <c r="KG48" s="18"/>
      <c r="KH48" s="18"/>
      <c r="KI48" s="18"/>
      <c r="KJ48" s="18"/>
      <c r="KK48" s="18"/>
      <c r="KL48" s="18"/>
      <c r="KM48" s="18"/>
      <c r="KN48" s="18"/>
      <c r="KO48" s="18"/>
      <c r="KP48" s="18"/>
      <c r="KQ48" s="18"/>
      <c r="KR48" s="18"/>
      <c r="KS48" s="18"/>
      <c r="KT48" s="18"/>
      <c r="KU48" s="18"/>
      <c r="KV48" s="18"/>
      <c r="KW48" s="18"/>
      <c r="KX48" s="18"/>
      <c r="KY48" s="18"/>
      <c r="KZ48" s="18"/>
      <c r="LA48" s="18"/>
      <c r="LB48" s="18"/>
      <c r="LC48" s="18"/>
      <c r="LD48" s="18"/>
      <c r="LE48" s="18"/>
      <c r="LF48" s="18"/>
      <c r="LG48" s="18"/>
      <c r="LH48" s="18"/>
      <c r="LI48" s="18"/>
      <c r="LJ48" s="18"/>
      <c r="LK48" s="18"/>
      <c r="LL48" s="18"/>
      <c r="LM48" s="18"/>
      <c r="LN48" s="18"/>
      <c r="LO48" s="18"/>
      <c r="LP48" s="18"/>
      <c r="LQ48" s="18"/>
      <c r="LR48" s="18"/>
      <c r="LS48" s="18"/>
      <c r="LT48" s="18"/>
      <c r="LU48" s="18"/>
      <c r="LV48" s="18"/>
      <c r="LW48" s="18"/>
      <c r="LX48" s="18"/>
      <c r="LY48" s="18"/>
      <c r="LZ48" s="18"/>
      <c r="MA48" s="18"/>
      <c r="MB48" s="18"/>
      <c r="MC48" s="18"/>
      <c r="MD48" s="18"/>
      <c r="ME48" s="18"/>
      <c r="MF48" s="18"/>
      <c r="MG48" s="18"/>
      <c r="MH48" s="18"/>
      <c r="MI48" s="18"/>
      <c r="MJ48" s="18"/>
      <c r="MK48" s="18"/>
      <c r="ML48" s="18"/>
      <c r="MM48" s="18"/>
      <c r="MN48" s="18"/>
      <c r="MO48" s="18"/>
      <c r="MP48" s="18"/>
      <c r="MQ48" s="18"/>
      <c r="MR48" s="18"/>
      <c r="MS48" s="18"/>
      <c r="MT48" s="18"/>
      <c r="MU48" s="18"/>
      <c r="MV48" s="18"/>
      <c r="MW48" s="18"/>
      <c r="MX48" s="18"/>
      <c r="MY48" s="18"/>
      <c r="MZ48" s="18"/>
      <c r="NA48" s="18"/>
      <c r="NB48" s="18"/>
      <c r="NC48" s="18"/>
      <c r="ND48" s="18"/>
      <c r="NE48" s="18"/>
      <c r="NF48" s="18"/>
      <c r="NG48" s="18"/>
      <c r="NH48" s="18"/>
      <c r="NI48" s="18"/>
      <c r="NJ48" s="18"/>
      <c r="NK48" s="18"/>
      <c r="NL48" s="18"/>
      <c r="NM48" s="18"/>
      <c r="NN48" s="18"/>
      <c r="NO48" s="18"/>
      <c r="NP48" s="18"/>
      <c r="NQ48" s="18"/>
      <c r="NR48" s="18"/>
      <c r="NS48" s="18"/>
      <c r="NT48" s="18"/>
      <c r="NU48" s="18"/>
      <c r="NV48" s="18"/>
      <c r="NW48" s="18"/>
      <c r="NX48" s="18"/>
      <c r="NY48" s="18"/>
      <c r="NZ48" s="18"/>
      <c r="OA48" s="18"/>
      <c r="OB48" s="18"/>
      <c r="OC48" s="18"/>
      <c r="OD48" s="18"/>
      <c r="OE48" s="18"/>
      <c r="OF48" s="18"/>
      <c r="OG48" s="18"/>
      <c r="OH48" s="18"/>
      <c r="OI48" s="18"/>
      <c r="OJ48" s="18"/>
      <c r="OK48" s="18"/>
      <c r="OL48" s="18"/>
      <c r="OM48" s="18"/>
      <c r="ON48" s="18"/>
      <c r="OO48" s="18"/>
      <c r="OP48" s="18"/>
      <c r="OQ48" s="18"/>
      <c r="OR48" s="18"/>
      <c r="OS48" s="18"/>
      <c r="OT48" s="18"/>
      <c r="OU48" s="18"/>
      <c r="OV48" s="18"/>
      <c r="OW48" s="18"/>
      <c r="OX48" s="18"/>
      <c r="OY48" s="18"/>
      <c r="OZ48" s="18"/>
    </row>
    <row r="49" spans="1:416" s="26" customFormat="1" ht="14.15" hidden="1">
      <c r="A49" s="18"/>
      <c r="B49" s="18"/>
      <c r="C49" s="20"/>
      <c r="D49" s="20"/>
      <c r="E49" s="20"/>
      <c r="F49" s="20"/>
      <c r="G49" s="20"/>
      <c r="H49" s="20"/>
      <c r="I49" s="20"/>
      <c r="J49" s="20"/>
      <c r="K49" s="20"/>
      <c r="L49" s="18"/>
      <c r="M49" s="18"/>
      <c r="N49" s="18"/>
      <c r="O49" s="18"/>
      <c r="P49" s="18"/>
      <c r="Q49" s="18"/>
      <c r="R49" s="18"/>
      <c r="S49" s="18"/>
      <c r="T49" s="18"/>
      <c r="U49" s="18"/>
      <c r="V49" s="21"/>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c r="JB49" s="18"/>
      <c r="JC49" s="18"/>
      <c r="JD49" s="18"/>
      <c r="JE49" s="18"/>
      <c r="JF49" s="18"/>
      <c r="JG49" s="18"/>
      <c r="JH49" s="18"/>
      <c r="JI49" s="18"/>
      <c r="JJ49" s="18"/>
      <c r="JK49" s="18"/>
      <c r="JL49" s="18"/>
      <c r="JM49" s="18"/>
      <c r="JN49" s="18"/>
      <c r="JO49" s="18"/>
      <c r="JP49" s="18"/>
      <c r="JQ49" s="18"/>
      <c r="JR49" s="18"/>
      <c r="JS49" s="18"/>
      <c r="JT49" s="18"/>
      <c r="JU49" s="18"/>
      <c r="JV49" s="18"/>
      <c r="JW49" s="18"/>
      <c r="JX49" s="18"/>
      <c r="JY49" s="18"/>
      <c r="JZ49" s="18"/>
      <c r="KA49" s="18"/>
      <c r="KB49" s="18"/>
      <c r="KC49" s="18"/>
      <c r="KD49" s="18"/>
      <c r="KE49" s="18"/>
      <c r="KF49" s="18"/>
      <c r="KG49" s="18"/>
      <c r="KH49" s="18"/>
      <c r="KI49" s="18"/>
      <c r="KJ49" s="18"/>
      <c r="KK49" s="18"/>
      <c r="KL49" s="18"/>
      <c r="KM49" s="18"/>
      <c r="KN49" s="18"/>
      <c r="KO49" s="18"/>
      <c r="KP49" s="18"/>
      <c r="KQ49" s="18"/>
      <c r="KR49" s="18"/>
      <c r="KS49" s="18"/>
      <c r="KT49" s="18"/>
      <c r="KU49" s="18"/>
      <c r="KV49" s="18"/>
      <c r="KW49" s="18"/>
      <c r="KX49" s="18"/>
      <c r="KY49" s="18"/>
      <c r="KZ49" s="18"/>
      <c r="LA49" s="18"/>
      <c r="LB49" s="18"/>
      <c r="LC49" s="18"/>
      <c r="LD49" s="18"/>
      <c r="LE49" s="18"/>
      <c r="LF49" s="18"/>
      <c r="LG49" s="18"/>
      <c r="LH49" s="18"/>
      <c r="LI49" s="18"/>
      <c r="LJ49" s="18"/>
      <c r="LK49" s="18"/>
      <c r="LL49" s="18"/>
      <c r="LM49" s="18"/>
      <c r="LN49" s="18"/>
      <c r="LO49" s="18"/>
      <c r="LP49" s="18"/>
      <c r="LQ49" s="18"/>
      <c r="LR49" s="18"/>
      <c r="LS49" s="18"/>
      <c r="LT49" s="18"/>
      <c r="LU49" s="18"/>
      <c r="LV49" s="18"/>
      <c r="LW49" s="18"/>
      <c r="LX49" s="18"/>
      <c r="LY49" s="18"/>
      <c r="LZ49" s="18"/>
      <c r="MA49" s="18"/>
      <c r="MB49" s="18"/>
      <c r="MC49" s="18"/>
      <c r="MD49" s="18"/>
      <c r="ME49" s="18"/>
      <c r="MF49" s="18"/>
      <c r="MG49" s="18"/>
      <c r="MH49" s="18"/>
      <c r="MI49" s="18"/>
      <c r="MJ49" s="18"/>
      <c r="MK49" s="18"/>
      <c r="ML49" s="18"/>
      <c r="MM49" s="18"/>
      <c r="MN49" s="18"/>
      <c r="MO49" s="18"/>
      <c r="MP49" s="18"/>
      <c r="MQ49" s="18"/>
      <c r="MR49" s="18"/>
      <c r="MS49" s="18"/>
      <c r="MT49" s="18"/>
      <c r="MU49" s="18"/>
      <c r="MV49" s="18"/>
      <c r="MW49" s="18"/>
      <c r="MX49" s="18"/>
      <c r="MY49" s="18"/>
      <c r="MZ49" s="18"/>
      <c r="NA49" s="18"/>
      <c r="NB49" s="18"/>
      <c r="NC49" s="18"/>
      <c r="ND49" s="18"/>
      <c r="NE49" s="18"/>
      <c r="NF49" s="18"/>
      <c r="NG49" s="18"/>
      <c r="NH49" s="18"/>
      <c r="NI49" s="18"/>
      <c r="NJ49" s="18"/>
      <c r="NK49" s="18"/>
      <c r="NL49" s="18"/>
      <c r="NM49" s="18"/>
      <c r="NN49" s="18"/>
      <c r="NO49" s="18"/>
      <c r="NP49" s="18"/>
      <c r="NQ49" s="18"/>
      <c r="NR49" s="18"/>
      <c r="NS49" s="18"/>
      <c r="NT49" s="18"/>
      <c r="NU49" s="18"/>
      <c r="NV49" s="18"/>
      <c r="NW49" s="18"/>
      <c r="NX49" s="18"/>
      <c r="NY49" s="18"/>
      <c r="NZ49" s="18"/>
      <c r="OA49" s="18"/>
      <c r="OB49" s="18"/>
      <c r="OC49" s="18"/>
      <c r="OD49" s="18"/>
      <c r="OE49" s="18"/>
      <c r="OF49" s="18"/>
      <c r="OG49" s="18"/>
      <c r="OH49" s="18"/>
      <c r="OI49" s="18"/>
      <c r="OJ49" s="18"/>
      <c r="OK49" s="18"/>
      <c r="OL49" s="18"/>
      <c r="OM49" s="18"/>
      <c r="ON49" s="18"/>
      <c r="OO49" s="18"/>
      <c r="OP49" s="18"/>
      <c r="OQ49" s="18"/>
      <c r="OR49" s="18"/>
      <c r="OS49" s="18"/>
      <c r="OT49" s="18"/>
      <c r="OU49" s="18"/>
      <c r="OV49" s="18"/>
      <c r="OW49" s="18"/>
      <c r="OX49" s="18"/>
      <c r="OY49" s="18"/>
      <c r="OZ49" s="18"/>
    </row>
    <row r="50" spans="1:416" s="26" customFormat="1" ht="14.15" hidden="1">
      <c r="A50" s="18"/>
      <c r="B50" s="18"/>
      <c r="C50" s="18"/>
      <c r="D50" s="18"/>
      <c r="E50" s="18"/>
      <c r="F50" s="18"/>
      <c r="G50" s="20"/>
      <c r="H50" s="20"/>
      <c r="I50" s="20"/>
      <c r="J50" s="20"/>
      <c r="K50" s="20"/>
      <c r="L50" s="18"/>
      <c r="M50" s="18"/>
      <c r="N50" s="18"/>
      <c r="O50" s="18"/>
      <c r="P50" s="18"/>
      <c r="Q50" s="18"/>
      <c r="R50" s="18"/>
      <c r="S50" s="18"/>
      <c r="T50" s="18"/>
      <c r="U50" s="18"/>
      <c r="V50" s="21"/>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c r="IW50" s="18"/>
      <c r="IX50" s="18"/>
      <c r="IY50" s="18"/>
      <c r="IZ50" s="18"/>
      <c r="JA50" s="18"/>
      <c r="JB50" s="18"/>
      <c r="JC50" s="18"/>
      <c r="JD50" s="18"/>
      <c r="JE50" s="18"/>
      <c r="JF50" s="18"/>
      <c r="JG50" s="18"/>
      <c r="JH50" s="18"/>
      <c r="JI50" s="18"/>
      <c r="JJ50" s="18"/>
      <c r="JK50" s="18"/>
      <c r="JL50" s="18"/>
      <c r="JM50" s="18"/>
      <c r="JN50" s="18"/>
      <c r="JO50" s="18"/>
      <c r="JP50" s="18"/>
      <c r="JQ50" s="18"/>
      <c r="JR50" s="18"/>
      <c r="JS50" s="18"/>
      <c r="JT50" s="18"/>
      <c r="JU50" s="18"/>
      <c r="JV50" s="18"/>
      <c r="JW50" s="18"/>
      <c r="JX50" s="18"/>
      <c r="JY50" s="18"/>
      <c r="JZ50" s="18"/>
      <c r="KA50" s="18"/>
      <c r="KB50" s="18"/>
      <c r="KC50" s="18"/>
      <c r="KD50" s="18"/>
      <c r="KE50" s="18"/>
      <c r="KF50" s="18"/>
      <c r="KG50" s="18"/>
      <c r="KH50" s="18"/>
      <c r="KI50" s="18"/>
      <c r="KJ50" s="18"/>
      <c r="KK50" s="18"/>
      <c r="KL50" s="18"/>
      <c r="KM50" s="18"/>
      <c r="KN50" s="18"/>
      <c r="KO50" s="18"/>
      <c r="KP50" s="18"/>
      <c r="KQ50" s="18"/>
      <c r="KR50" s="18"/>
      <c r="KS50" s="18"/>
      <c r="KT50" s="18"/>
      <c r="KU50" s="18"/>
      <c r="KV50" s="18"/>
      <c r="KW50" s="18"/>
      <c r="KX50" s="18"/>
      <c r="KY50" s="18"/>
      <c r="KZ50" s="18"/>
      <c r="LA50" s="18"/>
      <c r="LB50" s="18"/>
      <c r="LC50" s="18"/>
      <c r="LD50" s="18"/>
      <c r="LE50" s="18"/>
      <c r="LF50" s="18"/>
      <c r="LG50" s="18"/>
      <c r="LH50" s="18"/>
      <c r="LI50" s="18"/>
      <c r="LJ50" s="18"/>
      <c r="LK50" s="18"/>
      <c r="LL50" s="18"/>
      <c r="LM50" s="18"/>
      <c r="LN50" s="18"/>
      <c r="LO50" s="18"/>
      <c r="LP50" s="18"/>
      <c r="LQ50" s="18"/>
      <c r="LR50" s="18"/>
      <c r="LS50" s="18"/>
      <c r="LT50" s="18"/>
      <c r="LU50" s="18"/>
      <c r="LV50" s="18"/>
      <c r="LW50" s="18"/>
      <c r="LX50" s="18"/>
      <c r="LY50" s="18"/>
      <c r="LZ50" s="18"/>
      <c r="MA50" s="18"/>
      <c r="MB50" s="18"/>
      <c r="MC50" s="18"/>
      <c r="MD50" s="18"/>
      <c r="ME50" s="18"/>
      <c r="MF50" s="18"/>
      <c r="MG50" s="18"/>
      <c r="MH50" s="18"/>
      <c r="MI50" s="18"/>
      <c r="MJ50" s="18"/>
      <c r="MK50" s="18"/>
      <c r="ML50" s="18"/>
      <c r="MM50" s="18"/>
      <c r="MN50" s="18"/>
      <c r="MO50" s="18"/>
      <c r="MP50" s="18"/>
      <c r="MQ50" s="18"/>
      <c r="MR50" s="18"/>
      <c r="MS50" s="18"/>
      <c r="MT50" s="18"/>
      <c r="MU50" s="18"/>
      <c r="MV50" s="18"/>
      <c r="MW50" s="18"/>
      <c r="MX50" s="18"/>
      <c r="MY50" s="18"/>
      <c r="MZ50" s="18"/>
      <c r="NA50" s="18"/>
      <c r="NB50" s="18"/>
      <c r="NC50" s="18"/>
      <c r="ND50" s="18"/>
      <c r="NE50" s="18"/>
      <c r="NF50" s="18"/>
      <c r="NG50" s="18"/>
      <c r="NH50" s="18"/>
      <c r="NI50" s="18"/>
      <c r="NJ50" s="18"/>
      <c r="NK50" s="18"/>
      <c r="NL50" s="18"/>
      <c r="NM50" s="18"/>
      <c r="NN50" s="18"/>
      <c r="NO50" s="18"/>
      <c r="NP50" s="18"/>
      <c r="NQ50" s="18"/>
      <c r="NR50" s="18"/>
      <c r="NS50" s="18"/>
      <c r="NT50" s="18"/>
      <c r="NU50" s="18"/>
      <c r="NV50" s="18"/>
      <c r="NW50" s="18"/>
      <c r="NX50" s="18"/>
      <c r="NY50" s="18"/>
      <c r="NZ50" s="18"/>
      <c r="OA50" s="18"/>
      <c r="OB50" s="18"/>
      <c r="OC50" s="18"/>
      <c r="OD50" s="18"/>
      <c r="OE50" s="18"/>
      <c r="OF50" s="18"/>
      <c r="OG50" s="18"/>
      <c r="OH50" s="18"/>
      <c r="OI50" s="18"/>
      <c r="OJ50" s="18"/>
      <c r="OK50" s="18"/>
      <c r="OL50" s="18"/>
      <c r="OM50" s="18"/>
      <c r="ON50" s="18"/>
      <c r="OO50" s="18"/>
      <c r="OP50" s="18"/>
      <c r="OQ50" s="18"/>
      <c r="OR50" s="18"/>
      <c r="OS50" s="18"/>
      <c r="OT50" s="18"/>
      <c r="OU50" s="18"/>
      <c r="OV50" s="18"/>
      <c r="OW50" s="18"/>
      <c r="OX50" s="18"/>
      <c r="OY50" s="18"/>
      <c r="OZ50" s="18"/>
    </row>
    <row r="51" spans="1:416" s="26" customFormat="1" ht="14.15" hidden="1">
      <c r="A51" s="18"/>
      <c r="B51" s="18"/>
      <c r="C51" s="20"/>
      <c r="D51" s="20"/>
      <c r="E51" s="20"/>
      <c r="F51" s="20"/>
      <c r="G51" s="20"/>
      <c r="H51" s="20"/>
      <c r="I51" s="20"/>
      <c r="J51" s="20"/>
      <c r="K51" s="20"/>
      <c r="L51" s="18"/>
      <c r="M51" s="18"/>
      <c r="N51" s="18"/>
      <c r="O51" s="18"/>
      <c r="P51" s="18"/>
      <c r="Q51" s="18"/>
      <c r="R51" s="18"/>
      <c r="S51" s="18"/>
      <c r="T51" s="18"/>
      <c r="U51" s="18"/>
      <c r="V51" s="21"/>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c r="IW51" s="18"/>
      <c r="IX51" s="18"/>
      <c r="IY51" s="18"/>
      <c r="IZ51" s="18"/>
      <c r="JA51" s="18"/>
      <c r="JB51" s="18"/>
      <c r="JC51" s="18"/>
      <c r="JD51" s="18"/>
      <c r="JE51" s="18"/>
      <c r="JF51" s="18"/>
      <c r="JG51" s="18"/>
      <c r="JH51" s="18"/>
      <c r="JI51" s="18"/>
      <c r="JJ51" s="18"/>
      <c r="JK51" s="18"/>
      <c r="JL51" s="18"/>
      <c r="JM51" s="18"/>
      <c r="JN51" s="18"/>
      <c r="JO51" s="18"/>
      <c r="JP51" s="18"/>
      <c r="JQ51" s="18"/>
      <c r="JR51" s="18"/>
      <c r="JS51" s="18"/>
      <c r="JT51" s="18"/>
      <c r="JU51" s="18"/>
      <c r="JV51" s="18"/>
      <c r="JW51" s="18"/>
      <c r="JX51" s="18"/>
      <c r="JY51" s="18"/>
      <c r="JZ51" s="18"/>
      <c r="KA51" s="18"/>
      <c r="KB51" s="18"/>
      <c r="KC51" s="18"/>
      <c r="KD51" s="18"/>
      <c r="KE51" s="18"/>
      <c r="KF51" s="18"/>
      <c r="KG51" s="18"/>
      <c r="KH51" s="18"/>
      <c r="KI51" s="18"/>
      <c r="KJ51" s="18"/>
      <c r="KK51" s="18"/>
      <c r="KL51" s="18"/>
      <c r="KM51" s="18"/>
      <c r="KN51" s="18"/>
      <c r="KO51" s="18"/>
      <c r="KP51" s="18"/>
      <c r="KQ51" s="18"/>
      <c r="KR51" s="18"/>
      <c r="KS51" s="18"/>
      <c r="KT51" s="18"/>
      <c r="KU51" s="18"/>
      <c r="KV51" s="18"/>
      <c r="KW51" s="18"/>
      <c r="KX51" s="18"/>
      <c r="KY51" s="18"/>
      <c r="KZ51" s="18"/>
      <c r="LA51" s="18"/>
      <c r="LB51" s="18"/>
      <c r="LC51" s="18"/>
      <c r="LD51" s="18"/>
      <c r="LE51" s="18"/>
      <c r="LF51" s="18"/>
      <c r="LG51" s="18"/>
      <c r="LH51" s="18"/>
      <c r="LI51" s="18"/>
      <c r="LJ51" s="18"/>
      <c r="LK51" s="18"/>
      <c r="LL51" s="18"/>
      <c r="LM51" s="18"/>
      <c r="LN51" s="18"/>
      <c r="LO51" s="18"/>
      <c r="LP51" s="18"/>
      <c r="LQ51" s="18"/>
      <c r="LR51" s="18"/>
      <c r="LS51" s="18"/>
      <c r="LT51" s="18"/>
      <c r="LU51" s="18"/>
      <c r="LV51" s="18"/>
      <c r="LW51" s="18"/>
      <c r="LX51" s="18"/>
      <c r="LY51" s="18"/>
      <c r="LZ51" s="18"/>
      <c r="MA51" s="18"/>
      <c r="MB51" s="18"/>
      <c r="MC51" s="18"/>
      <c r="MD51" s="18"/>
      <c r="ME51" s="18"/>
      <c r="MF51" s="18"/>
      <c r="MG51" s="18"/>
      <c r="MH51" s="18"/>
      <c r="MI51" s="18"/>
      <c r="MJ51" s="18"/>
      <c r="MK51" s="18"/>
      <c r="ML51" s="18"/>
      <c r="MM51" s="18"/>
      <c r="MN51" s="18"/>
      <c r="MO51" s="18"/>
      <c r="MP51" s="18"/>
      <c r="MQ51" s="18"/>
      <c r="MR51" s="18"/>
      <c r="MS51" s="18"/>
      <c r="MT51" s="18"/>
      <c r="MU51" s="18"/>
      <c r="MV51" s="18"/>
      <c r="MW51" s="18"/>
      <c r="MX51" s="18"/>
      <c r="MY51" s="18"/>
      <c r="MZ51" s="18"/>
      <c r="NA51" s="18"/>
      <c r="NB51" s="18"/>
      <c r="NC51" s="18"/>
      <c r="ND51" s="18"/>
      <c r="NE51" s="18"/>
      <c r="NF51" s="18"/>
      <c r="NG51" s="18"/>
      <c r="NH51" s="18"/>
      <c r="NI51" s="18"/>
      <c r="NJ51" s="18"/>
      <c r="NK51" s="18"/>
      <c r="NL51" s="18"/>
      <c r="NM51" s="18"/>
      <c r="NN51" s="18"/>
      <c r="NO51" s="18"/>
      <c r="NP51" s="18"/>
      <c r="NQ51" s="18"/>
      <c r="NR51" s="18"/>
      <c r="NS51" s="18"/>
      <c r="NT51" s="18"/>
      <c r="NU51" s="18"/>
      <c r="NV51" s="18"/>
      <c r="NW51" s="18"/>
      <c r="NX51" s="18"/>
      <c r="NY51" s="18"/>
      <c r="NZ51" s="18"/>
      <c r="OA51" s="18"/>
      <c r="OB51" s="18"/>
      <c r="OC51" s="18"/>
      <c r="OD51" s="18"/>
      <c r="OE51" s="18"/>
      <c r="OF51" s="18"/>
      <c r="OG51" s="18"/>
      <c r="OH51" s="18"/>
      <c r="OI51" s="18"/>
      <c r="OJ51" s="18"/>
      <c r="OK51" s="18"/>
      <c r="OL51" s="18"/>
      <c r="OM51" s="18"/>
      <c r="ON51" s="18"/>
      <c r="OO51" s="18"/>
      <c r="OP51" s="18"/>
      <c r="OQ51" s="18"/>
      <c r="OR51" s="18"/>
      <c r="OS51" s="18"/>
      <c r="OT51" s="18"/>
      <c r="OU51" s="18"/>
      <c r="OV51" s="18"/>
      <c r="OW51" s="18"/>
      <c r="OX51" s="18"/>
      <c r="OY51" s="18"/>
      <c r="OZ51" s="18"/>
    </row>
    <row r="52" spans="1:416" s="26" customFormat="1" ht="14.15" hidden="1">
      <c r="A52" s="18"/>
      <c r="B52" s="18"/>
      <c r="C52" s="20"/>
      <c r="D52" s="20"/>
      <c r="E52" s="20"/>
      <c r="F52" s="20"/>
      <c r="G52" s="20"/>
      <c r="H52" s="20"/>
      <c r="I52" s="20"/>
      <c r="J52" s="20"/>
      <c r="K52" s="20"/>
      <c r="L52" s="18"/>
      <c r="M52" s="18"/>
      <c r="N52" s="18"/>
      <c r="O52" s="18"/>
      <c r="P52" s="18"/>
      <c r="Q52" s="18"/>
      <c r="R52" s="18"/>
      <c r="S52" s="18"/>
      <c r="T52" s="18"/>
      <c r="U52" s="18"/>
      <c r="V52" s="21"/>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c r="IW52" s="18"/>
      <c r="IX52" s="18"/>
      <c r="IY52" s="18"/>
      <c r="IZ52" s="18"/>
      <c r="JA52" s="18"/>
      <c r="JB52" s="18"/>
      <c r="JC52" s="18"/>
      <c r="JD52" s="18"/>
      <c r="JE52" s="18"/>
      <c r="JF52" s="18"/>
      <c r="JG52" s="18"/>
      <c r="JH52" s="18"/>
      <c r="JI52" s="18"/>
      <c r="JJ52" s="18"/>
      <c r="JK52" s="18"/>
      <c r="JL52" s="18"/>
      <c r="JM52" s="18"/>
      <c r="JN52" s="18"/>
      <c r="JO52" s="18"/>
      <c r="JP52" s="18"/>
      <c r="JQ52" s="18"/>
      <c r="JR52" s="18"/>
      <c r="JS52" s="18"/>
      <c r="JT52" s="18"/>
      <c r="JU52" s="18"/>
      <c r="JV52" s="18"/>
      <c r="JW52" s="18"/>
      <c r="JX52" s="18"/>
      <c r="JY52" s="18"/>
      <c r="JZ52" s="18"/>
      <c r="KA52" s="18"/>
      <c r="KB52" s="18"/>
      <c r="KC52" s="18"/>
      <c r="KD52" s="18"/>
      <c r="KE52" s="18"/>
      <c r="KF52" s="18"/>
      <c r="KG52" s="18"/>
      <c r="KH52" s="18"/>
      <c r="KI52" s="18"/>
      <c r="KJ52" s="18"/>
      <c r="KK52" s="18"/>
      <c r="KL52" s="18"/>
      <c r="KM52" s="18"/>
      <c r="KN52" s="18"/>
      <c r="KO52" s="18"/>
      <c r="KP52" s="18"/>
      <c r="KQ52" s="18"/>
      <c r="KR52" s="18"/>
      <c r="KS52" s="18"/>
      <c r="KT52" s="18"/>
      <c r="KU52" s="18"/>
      <c r="KV52" s="18"/>
      <c r="KW52" s="18"/>
      <c r="KX52" s="18"/>
      <c r="KY52" s="18"/>
      <c r="KZ52" s="18"/>
      <c r="LA52" s="18"/>
      <c r="LB52" s="18"/>
      <c r="LC52" s="18"/>
      <c r="LD52" s="18"/>
      <c r="LE52" s="18"/>
      <c r="LF52" s="18"/>
      <c r="LG52" s="18"/>
      <c r="LH52" s="18"/>
      <c r="LI52" s="18"/>
      <c r="LJ52" s="18"/>
      <c r="LK52" s="18"/>
      <c r="LL52" s="18"/>
      <c r="LM52" s="18"/>
      <c r="LN52" s="18"/>
      <c r="LO52" s="18"/>
      <c r="LP52" s="18"/>
      <c r="LQ52" s="18"/>
      <c r="LR52" s="18"/>
      <c r="LS52" s="18"/>
      <c r="LT52" s="18"/>
      <c r="LU52" s="18"/>
      <c r="LV52" s="18"/>
      <c r="LW52" s="18"/>
      <c r="LX52" s="18"/>
      <c r="LY52" s="18"/>
      <c r="LZ52" s="18"/>
      <c r="MA52" s="18"/>
      <c r="MB52" s="18"/>
      <c r="MC52" s="18"/>
      <c r="MD52" s="18"/>
      <c r="ME52" s="18"/>
      <c r="MF52" s="18"/>
      <c r="MG52" s="18"/>
      <c r="MH52" s="18"/>
      <c r="MI52" s="18"/>
      <c r="MJ52" s="18"/>
      <c r="MK52" s="18"/>
      <c r="ML52" s="18"/>
      <c r="MM52" s="18"/>
      <c r="MN52" s="18"/>
      <c r="MO52" s="18"/>
      <c r="MP52" s="18"/>
      <c r="MQ52" s="18"/>
      <c r="MR52" s="18"/>
      <c r="MS52" s="18"/>
      <c r="MT52" s="18"/>
      <c r="MU52" s="18"/>
      <c r="MV52" s="18"/>
      <c r="MW52" s="18"/>
      <c r="MX52" s="18"/>
      <c r="MY52" s="18"/>
      <c r="MZ52" s="18"/>
      <c r="NA52" s="18"/>
      <c r="NB52" s="18"/>
      <c r="NC52" s="18"/>
      <c r="ND52" s="18"/>
      <c r="NE52" s="18"/>
      <c r="NF52" s="18"/>
      <c r="NG52" s="18"/>
      <c r="NH52" s="18"/>
      <c r="NI52" s="18"/>
      <c r="NJ52" s="18"/>
      <c r="NK52" s="18"/>
      <c r="NL52" s="18"/>
      <c r="NM52" s="18"/>
      <c r="NN52" s="18"/>
      <c r="NO52" s="18"/>
      <c r="NP52" s="18"/>
      <c r="NQ52" s="18"/>
      <c r="NR52" s="18"/>
      <c r="NS52" s="18"/>
      <c r="NT52" s="18"/>
      <c r="NU52" s="18"/>
      <c r="NV52" s="18"/>
      <c r="NW52" s="18"/>
      <c r="NX52" s="18"/>
      <c r="NY52" s="18"/>
      <c r="NZ52" s="18"/>
      <c r="OA52" s="18"/>
      <c r="OB52" s="18"/>
      <c r="OC52" s="18"/>
      <c r="OD52" s="18"/>
      <c r="OE52" s="18"/>
      <c r="OF52" s="18"/>
      <c r="OG52" s="18"/>
      <c r="OH52" s="18"/>
      <c r="OI52" s="18"/>
      <c r="OJ52" s="18"/>
      <c r="OK52" s="18"/>
      <c r="OL52" s="18"/>
      <c r="OM52" s="18"/>
      <c r="ON52" s="18"/>
      <c r="OO52" s="18"/>
      <c r="OP52" s="18"/>
      <c r="OQ52" s="18"/>
      <c r="OR52" s="18"/>
      <c r="OS52" s="18"/>
      <c r="OT52" s="18"/>
      <c r="OU52" s="18"/>
      <c r="OV52" s="18"/>
      <c r="OW52" s="18"/>
      <c r="OX52" s="18"/>
      <c r="OY52" s="18"/>
      <c r="OZ52" s="18"/>
    </row>
    <row r="53" spans="1:416" s="26" customFormat="1" ht="14.15" hidden="1">
      <c r="A53" s="18"/>
      <c r="B53" s="18"/>
      <c r="C53" s="20"/>
      <c r="D53" s="20"/>
      <c r="E53" s="20"/>
      <c r="F53" s="20"/>
      <c r="G53" s="20"/>
      <c r="H53" s="20"/>
      <c r="I53" s="20"/>
      <c r="J53" s="20"/>
      <c r="K53" s="20"/>
      <c r="L53" s="18"/>
      <c r="M53" s="18"/>
      <c r="N53" s="18"/>
      <c r="O53" s="18"/>
      <c r="P53" s="18"/>
      <c r="Q53" s="18"/>
      <c r="R53" s="18"/>
      <c r="S53" s="18"/>
      <c r="T53" s="18"/>
      <c r="U53" s="18"/>
      <c r="V53" s="21"/>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c r="JI53" s="18"/>
      <c r="JJ53" s="18"/>
      <c r="JK53" s="18"/>
      <c r="JL53" s="18"/>
      <c r="JM53" s="18"/>
      <c r="JN53" s="18"/>
      <c r="JO53" s="18"/>
      <c r="JP53" s="18"/>
      <c r="JQ53" s="18"/>
      <c r="JR53" s="18"/>
      <c r="JS53" s="18"/>
      <c r="JT53" s="18"/>
      <c r="JU53" s="18"/>
      <c r="JV53" s="18"/>
      <c r="JW53" s="18"/>
      <c r="JX53" s="18"/>
      <c r="JY53" s="18"/>
      <c r="JZ53" s="18"/>
      <c r="KA53" s="18"/>
      <c r="KB53" s="18"/>
      <c r="KC53" s="18"/>
      <c r="KD53" s="18"/>
      <c r="KE53" s="18"/>
      <c r="KF53" s="18"/>
      <c r="KG53" s="18"/>
      <c r="KH53" s="18"/>
      <c r="KI53" s="18"/>
      <c r="KJ53" s="18"/>
      <c r="KK53" s="18"/>
      <c r="KL53" s="18"/>
      <c r="KM53" s="18"/>
      <c r="KN53" s="18"/>
      <c r="KO53" s="18"/>
      <c r="KP53" s="18"/>
      <c r="KQ53" s="18"/>
      <c r="KR53" s="18"/>
      <c r="KS53" s="18"/>
      <c r="KT53" s="18"/>
      <c r="KU53" s="18"/>
      <c r="KV53" s="18"/>
      <c r="KW53" s="18"/>
      <c r="KX53" s="18"/>
      <c r="KY53" s="18"/>
      <c r="KZ53" s="18"/>
      <c r="LA53" s="18"/>
      <c r="LB53" s="18"/>
      <c r="LC53" s="18"/>
      <c r="LD53" s="18"/>
      <c r="LE53" s="18"/>
      <c r="LF53" s="18"/>
      <c r="LG53" s="18"/>
      <c r="LH53" s="18"/>
      <c r="LI53" s="18"/>
      <c r="LJ53" s="18"/>
      <c r="LK53" s="18"/>
      <c r="LL53" s="18"/>
      <c r="LM53" s="18"/>
      <c r="LN53" s="18"/>
      <c r="LO53" s="18"/>
      <c r="LP53" s="18"/>
      <c r="LQ53" s="18"/>
      <c r="LR53" s="18"/>
      <c r="LS53" s="18"/>
      <c r="LT53" s="18"/>
      <c r="LU53" s="18"/>
      <c r="LV53" s="18"/>
      <c r="LW53" s="18"/>
      <c r="LX53" s="18"/>
      <c r="LY53" s="18"/>
      <c r="LZ53" s="18"/>
      <c r="MA53" s="18"/>
      <c r="MB53" s="18"/>
      <c r="MC53" s="18"/>
      <c r="MD53" s="18"/>
      <c r="ME53" s="18"/>
      <c r="MF53" s="18"/>
      <c r="MG53" s="18"/>
      <c r="MH53" s="18"/>
      <c r="MI53" s="18"/>
      <c r="MJ53" s="18"/>
      <c r="MK53" s="18"/>
      <c r="ML53" s="18"/>
      <c r="MM53" s="18"/>
      <c r="MN53" s="18"/>
      <c r="MO53" s="18"/>
      <c r="MP53" s="18"/>
      <c r="MQ53" s="18"/>
      <c r="MR53" s="18"/>
      <c r="MS53" s="18"/>
      <c r="MT53" s="18"/>
      <c r="MU53" s="18"/>
      <c r="MV53" s="18"/>
      <c r="MW53" s="18"/>
      <c r="MX53" s="18"/>
      <c r="MY53" s="18"/>
      <c r="MZ53" s="18"/>
      <c r="NA53" s="18"/>
      <c r="NB53" s="18"/>
      <c r="NC53" s="18"/>
      <c r="ND53" s="18"/>
      <c r="NE53" s="18"/>
      <c r="NF53" s="18"/>
      <c r="NG53" s="18"/>
      <c r="NH53" s="18"/>
      <c r="NI53" s="18"/>
      <c r="NJ53" s="18"/>
      <c r="NK53" s="18"/>
      <c r="NL53" s="18"/>
      <c r="NM53" s="18"/>
      <c r="NN53" s="18"/>
      <c r="NO53" s="18"/>
      <c r="NP53" s="18"/>
      <c r="NQ53" s="18"/>
      <c r="NR53" s="18"/>
      <c r="NS53" s="18"/>
      <c r="NT53" s="18"/>
      <c r="NU53" s="18"/>
      <c r="NV53" s="18"/>
      <c r="NW53" s="18"/>
      <c r="NX53" s="18"/>
      <c r="NY53" s="18"/>
      <c r="NZ53" s="18"/>
      <c r="OA53" s="18"/>
      <c r="OB53" s="18"/>
      <c r="OC53" s="18"/>
      <c r="OD53" s="18"/>
      <c r="OE53" s="18"/>
      <c r="OF53" s="18"/>
      <c r="OG53" s="18"/>
      <c r="OH53" s="18"/>
      <c r="OI53" s="18"/>
      <c r="OJ53" s="18"/>
      <c r="OK53" s="18"/>
      <c r="OL53" s="18"/>
      <c r="OM53" s="18"/>
      <c r="ON53" s="18"/>
      <c r="OO53" s="18"/>
      <c r="OP53" s="18"/>
      <c r="OQ53" s="18"/>
      <c r="OR53" s="18"/>
      <c r="OS53" s="18"/>
      <c r="OT53" s="18"/>
      <c r="OU53" s="18"/>
      <c r="OV53" s="18"/>
      <c r="OW53" s="18"/>
      <c r="OX53" s="18"/>
      <c r="OY53" s="18"/>
      <c r="OZ53" s="18"/>
    </row>
    <row r="54" spans="1:416" s="26" customFormat="1" ht="14.15" hidden="1">
      <c r="A54" s="18"/>
      <c r="B54" s="18"/>
      <c r="C54" s="20"/>
      <c r="D54" s="20"/>
      <c r="E54" s="20"/>
      <c r="F54" s="20"/>
      <c r="G54" s="20"/>
      <c r="H54" s="20"/>
      <c r="I54" s="20"/>
      <c r="J54" s="20"/>
      <c r="K54" s="20"/>
      <c r="L54" s="18"/>
      <c r="M54" s="18"/>
      <c r="N54" s="18"/>
      <c r="O54" s="18"/>
      <c r="P54" s="18"/>
      <c r="Q54" s="18"/>
      <c r="R54" s="18"/>
      <c r="S54" s="18"/>
      <c r="T54" s="18"/>
      <c r="U54" s="18"/>
      <c r="V54" s="21"/>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c r="IW54" s="18"/>
      <c r="IX54" s="18"/>
      <c r="IY54" s="18"/>
      <c r="IZ54" s="18"/>
      <c r="JA54" s="18"/>
      <c r="JB54" s="18"/>
      <c r="JC54" s="18"/>
      <c r="JD54" s="18"/>
      <c r="JE54" s="18"/>
      <c r="JF54" s="18"/>
      <c r="JG54" s="18"/>
      <c r="JH54" s="18"/>
      <c r="JI54" s="18"/>
      <c r="JJ54" s="18"/>
      <c r="JK54" s="18"/>
      <c r="JL54" s="18"/>
      <c r="JM54" s="18"/>
      <c r="JN54" s="18"/>
      <c r="JO54" s="18"/>
      <c r="JP54" s="18"/>
      <c r="JQ54" s="18"/>
      <c r="JR54" s="18"/>
      <c r="JS54" s="18"/>
      <c r="JT54" s="18"/>
      <c r="JU54" s="18"/>
      <c r="JV54" s="18"/>
      <c r="JW54" s="18"/>
      <c r="JX54" s="18"/>
      <c r="JY54" s="18"/>
      <c r="JZ54" s="18"/>
      <c r="KA54" s="18"/>
      <c r="KB54" s="18"/>
      <c r="KC54" s="18"/>
      <c r="KD54" s="18"/>
      <c r="KE54" s="18"/>
      <c r="KF54" s="18"/>
      <c r="KG54" s="18"/>
      <c r="KH54" s="18"/>
      <c r="KI54" s="18"/>
      <c r="KJ54" s="18"/>
      <c r="KK54" s="18"/>
      <c r="KL54" s="18"/>
      <c r="KM54" s="18"/>
      <c r="KN54" s="18"/>
      <c r="KO54" s="18"/>
      <c r="KP54" s="18"/>
      <c r="KQ54" s="18"/>
      <c r="KR54" s="18"/>
      <c r="KS54" s="18"/>
      <c r="KT54" s="18"/>
      <c r="KU54" s="18"/>
      <c r="KV54" s="18"/>
      <c r="KW54" s="18"/>
      <c r="KX54" s="18"/>
      <c r="KY54" s="18"/>
      <c r="KZ54" s="18"/>
      <c r="LA54" s="18"/>
      <c r="LB54" s="18"/>
      <c r="LC54" s="18"/>
      <c r="LD54" s="18"/>
      <c r="LE54" s="18"/>
      <c r="LF54" s="18"/>
      <c r="LG54" s="18"/>
      <c r="LH54" s="18"/>
      <c r="LI54" s="18"/>
      <c r="LJ54" s="18"/>
      <c r="LK54" s="18"/>
      <c r="LL54" s="18"/>
      <c r="LM54" s="18"/>
      <c r="LN54" s="18"/>
      <c r="LO54" s="18"/>
      <c r="LP54" s="18"/>
      <c r="LQ54" s="18"/>
      <c r="LR54" s="18"/>
      <c r="LS54" s="18"/>
      <c r="LT54" s="18"/>
      <c r="LU54" s="18"/>
      <c r="LV54" s="18"/>
      <c r="LW54" s="18"/>
      <c r="LX54" s="18"/>
      <c r="LY54" s="18"/>
      <c r="LZ54" s="18"/>
      <c r="MA54" s="18"/>
      <c r="MB54" s="18"/>
      <c r="MC54" s="18"/>
      <c r="MD54" s="18"/>
      <c r="ME54" s="18"/>
      <c r="MF54" s="18"/>
      <c r="MG54" s="18"/>
      <c r="MH54" s="18"/>
      <c r="MI54" s="18"/>
      <c r="MJ54" s="18"/>
      <c r="MK54" s="18"/>
      <c r="ML54" s="18"/>
      <c r="MM54" s="18"/>
      <c r="MN54" s="18"/>
      <c r="MO54" s="18"/>
      <c r="MP54" s="18"/>
      <c r="MQ54" s="18"/>
      <c r="MR54" s="18"/>
      <c r="MS54" s="18"/>
      <c r="MT54" s="18"/>
      <c r="MU54" s="18"/>
      <c r="MV54" s="18"/>
      <c r="MW54" s="18"/>
      <c r="MX54" s="18"/>
      <c r="MY54" s="18"/>
      <c r="MZ54" s="18"/>
      <c r="NA54" s="18"/>
      <c r="NB54" s="18"/>
      <c r="NC54" s="18"/>
      <c r="ND54" s="18"/>
      <c r="NE54" s="18"/>
      <c r="NF54" s="18"/>
      <c r="NG54" s="18"/>
      <c r="NH54" s="18"/>
      <c r="NI54" s="18"/>
      <c r="NJ54" s="18"/>
      <c r="NK54" s="18"/>
      <c r="NL54" s="18"/>
      <c r="NM54" s="18"/>
      <c r="NN54" s="18"/>
      <c r="NO54" s="18"/>
      <c r="NP54" s="18"/>
      <c r="NQ54" s="18"/>
      <c r="NR54" s="18"/>
      <c r="NS54" s="18"/>
      <c r="NT54" s="18"/>
      <c r="NU54" s="18"/>
      <c r="NV54" s="18"/>
      <c r="NW54" s="18"/>
      <c r="NX54" s="18"/>
      <c r="NY54" s="18"/>
      <c r="NZ54" s="18"/>
      <c r="OA54" s="18"/>
      <c r="OB54" s="18"/>
      <c r="OC54" s="18"/>
      <c r="OD54" s="18"/>
      <c r="OE54" s="18"/>
      <c r="OF54" s="18"/>
      <c r="OG54" s="18"/>
      <c r="OH54" s="18"/>
      <c r="OI54" s="18"/>
      <c r="OJ54" s="18"/>
      <c r="OK54" s="18"/>
      <c r="OL54" s="18"/>
      <c r="OM54" s="18"/>
      <c r="ON54" s="18"/>
      <c r="OO54" s="18"/>
      <c r="OP54" s="18"/>
      <c r="OQ54" s="18"/>
      <c r="OR54" s="18"/>
      <c r="OS54" s="18"/>
      <c r="OT54" s="18"/>
      <c r="OU54" s="18"/>
      <c r="OV54" s="18"/>
      <c r="OW54" s="18"/>
      <c r="OX54" s="18"/>
      <c r="OY54" s="18"/>
      <c r="OZ54" s="18"/>
    </row>
    <row r="55" spans="1:416" s="26" customFormat="1" ht="14.15" hidden="1">
      <c r="A55" s="18"/>
      <c r="B55" s="18"/>
      <c r="C55" s="20"/>
      <c r="D55" s="20"/>
      <c r="E55" s="20"/>
      <c r="F55" s="20"/>
      <c r="G55" s="20"/>
      <c r="H55" s="20"/>
      <c r="I55" s="20"/>
      <c r="J55" s="20"/>
      <c r="K55" s="20"/>
      <c r="L55" s="18"/>
      <c r="M55" s="18"/>
      <c r="N55" s="18"/>
      <c r="O55" s="18"/>
      <c r="P55" s="18"/>
      <c r="Q55" s="18"/>
      <c r="R55" s="18"/>
      <c r="S55" s="18"/>
      <c r="T55" s="18"/>
      <c r="U55" s="18"/>
      <c r="V55" s="21"/>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c r="IW55" s="18"/>
      <c r="IX55" s="18"/>
      <c r="IY55" s="18"/>
      <c r="IZ55" s="18"/>
      <c r="JA55" s="18"/>
      <c r="JB55" s="18"/>
      <c r="JC55" s="18"/>
      <c r="JD55" s="18"/>
      <c r="JE55" s="18"/>
      <c r="JF55" s="18"/>
      <c r="JG55" s="18"/>
      <c r="JH55" s="18"/>
      <c r="JI55" s="18"/>
      <c r="JJ55" s="18"/>
      <c r="JK55" s="18"/>
      <c r="JL55" s="18"/>
      <c r="JM55" s="18"/>
      <c r="JN55" s="18"/>
      <c r="JO55" s="18"/>
      <c r="JP55" s="18"/>
      <c r="JQ55" s="18"/>
      <c r="JR55" s="18"/>
      <c r="JS55" s="18"/>
      <c r="JT55" s="18"/>
      <c r="JU55" s="18"/>
      <c r="JV55" s="18"/>
      <c r="JW55" s="18"/>
      <c r="JX55" s="18"/>
      <c r="JY55" s="18"/>
      <c r="JZ55" s="18"/>
      <c r="KA55" s="18"/>
      <c r="KB55" s="18"/>
      <c r="KC55" s="18"/>
      <c r="KD55" s="18"/>
      <c r="KE55" s="18"/>
      <c r="KF55" s="18"/>
      <c r="KG55" s="18"/>
      <c r="KH55" s="18"/>
      <c r="KI55" s="18"/>
      <c r="KJ55" s="18"/>
      <c r="KK55" s="18"/>
      <c r="KL55" s="18"/>
      <c r="KM55" s="18"/>
      <c r="KN55" s="18"/>
      <c r="KO55" s="18"/>
      <c r="KP55" s="18"/>
      <c r="KQ55" s="18"/>
      <c r="KR55" s="18"/>
      <c r="KS55" s="18"/>
      <c r="KT55" s="18"/>
      <c r="KU55" s="18"/>
      <c r="KV55" s="18"/>
      <c r="KW55" s="18"/>
      <c r="KX55" s="18"/>
      <c r="KY55" s="18"/>
      <c r="KZ55" s="18"/>
      <c r="LA55" s="18"/>
      <c r="LB55" s="18"/>
      <c r="LC55" s="18"/>
      <c r="LD55" s="18"/>
      <c r="LE55" s="18"/>
      <c r="LF55" s="18"/>
      <c r="LG55" s="18"/>
      <c r="LH55" s="18"/>
      <c r="LI55" s="18"/>
      <c r="LJ55" s="18"/>
      <c r="LK55" s="18"/>
      <c r="LL55" s="18"/>
      <c r="LM55" s="18"/>
      <c r="LN55" s="18"/>
      <c r="LO55" s="18"/>
      <c r="LP55" s="18"/>
      <c r="LQ55" s="18"/>
      <c r="LR55" s="18"/>
      <c r="LS55" s="18"/>
      <c r="LT55" s="18"/>
      <c r="LU55" s="18"/>
      <c r="LV55" s="18"/>
      <c r="LW55" s="18"/>
      <c r="LX55" s="18"/>
      <c r="LY55" s="18"/>
      <c r="LZ55" s="18"/>
      <c r="MA55" s="18"/>
      <c r="MB55" s="18"/>
      <c r="MC55" s="18"/>
      <c r="MD55" s="18"/>
      <c r="ME55" s="18"/>
      <c r="MF55" s="18"/>
      <c r="MG55" s="18"/>
      <c r="MH55" s="18"/>
      <c r="MI55" s="18"/>
      <c r="MJ55" s="18"/>
      <c r="MK55" s="18"/>
      <c r="ML55" s="18"/>
      <c r="MM55" s="18"/>
      <c r="MN55" s="18"/>
      <c r="MO55" s="18"/>
      <c r="MP55" s="18"/>
      <c r="MQ55" s="18"/>
      <c r="MR55" s="18"/>
      <c r="MS55" s="18"/>
      <c r="MT55" s="18"/>
      <c r="MU55" s="18"/>
      <c r="MV55" s="18"/>
      <c r="MW55" s="18"/>
      <c r="MX55" s="18"/>
      <c r="MY55" s="18"/>
      <c r="MZ55" s="18"/>
      <c r="NA55" s="18"/>
      <c r="NB55" s="18"/>
      <c r="NC55" s="18"/>
      <c r="ND55" s="18"/>
      <c r="NE55" s="18"/>
      <c r="NF55" s="18"/>
      <c r="NG55" s="18"/>
      <c r="NH55" s="18"/>
      <c r="NI55" s="18"/>
      <c r="NJ55" s="18"/>
      <c r="NK55" s="18"/>
      <c r="NL55" s="18"/>
      <c r="NM55" s="18"/>
      <c r="NN55" s="18"/>
      <c r="NO55" s="18"/>
      <c r="NP55" s="18"/>
      <c r="NQ55" s="18"/>
      <c r="NR55" s="18"/>
      <c r="NS55" s="18"/>
      <c r="NT55" s="18"/>
      <c r="NU55" s="18"/>
      <c r="NV55" s="18"/>
      <c r="NW55" s="18"/>
      <c r="NX55" s="18"/>
      <c r="NY55" s="18"/>
      <c r="NZ55" s="18"/>
      <c r="OA55" s="18"/>
      <c r="OB55" s="18"/>
      <c r="OC55" s="18"/>
      <c r="OD55" s="18"/>
      <c r="OE55" s="18"/>
      <c r="OF55" s="18"/>
      <c r="OG55" s="18"/>
      <c r="OH55" s="18"/>
      <c r="OI55" s="18"/>
      <c r="OJ55" s="18"/>
      <c r="OK55" s="18"/>
      <c r="OL55" s="18"/>
      <c r="OM55" s="18"/>
      <c r="ON55" s="18"/>
      <c r="OO55" s="18"/>
      <c r="OP55" s="18"/>
      <c r="OQ55" s="18"/>
      <c r="OR55" s="18"/>
      <c r="OS55" s="18"/>
      <c r="OT55" s="18"/>
      <c r="OU55" s="18"/>
      <c r="OV55" s="18"/>
      <c r="OW55" s="18"/>
      <c r="OX55" s="18"/>
      <c r="OY55" s="18"/>
      <c r="OZ55" s="18"/>
    </row>
  </sheetData>
  <sheetProtection algorithmName="SHA-512" hashValue="7pqZhf0L/um0hu+U0EVF28/4RuHduTZYfP6+JEX1VRPueqb7E1VhVvVihP1Ac8EytvJJ4RdhKrSfoJ0QC9SqAQ==" saltValue="Y0gJLs3Jya1+y2Wzf/ikmw==" spinCount="100000" sheet="1" objects="1" selectLockedCells="1"/>
  <mergeCells count="16">
    <mergeCell ref="N10:N11"/>
    <mergeCell ref="H23:I23"/>
    <mergeCell ref="C35:J35"/>
    <mergeCell ref="C6:D6"/>
    <mergeCell ref="H21:I21"/>
    <mergeCell ref="H22:I22"/>
    <mergeCell ref="C27:I27"/>
    <mergeCell ref="H12:I12"/>
    <mergeCell ref="H24:I25"/>
    <mergeCell ref="C17:D17"/>
    <mergeCell ref="C36:J36"/>
    <mergeCell ref="C37:J37"/>
    <mergeCell ref="C32:J32"/>
    <mergeCell ref="C30:J30"/>
    <mergeCell ref="C31:J31"/>
    <mergeCell ref="C33:L33"/>
  </mergeCells>
  <conditionalFormatting sqref="T12 T9:T10 N12:P12 N9:P10">
    <cfRule type="expression" dxfId="11" priority="13">
      <formula>A10="yes"</formula>
    </cfRule>
    <cfRule type="expression" dxfId="10" priority="14" stopIfTrue="1">
      <formula>"d14=""yes"""</formula>
    </cfRule>
  </conditionalFormatting>
  <conditionalFormatting sqref="Q12">
    <cfRule type="expression" dxfId="9" priority="15">
      <formula>C14="yes"</formula>
    </cfRule>
    <cfRule type="expression" dxfId="8" priority="16" stopIfTrue="1">
      <formula>"d14=""yes"""</formula>
    </cfRule>
  </conditionalFormatting>
  <conditionalFormatting sqref="Q9:Q10">
    <cfRule type="expression" dxfId="7" priority="25">
      <formula>C10="yes"</formula>
    </cfRule>
    <cfRule type="expression" dxfId="6" priority="26" stopIfTrue="1">
      <formula>"d14=""yes"""</formula>
    </cfRule>
  </conditionalFormatting>
  <dataValidations count="6">
    <dataValidation type="list" allowBlank="1" showInputMessage="1" showErrorMessage="1" sqref="D14" xr:uid="{00000000-0002-0000-0000-000003000000}">
      <formula1>$V$8:$V$13</formula1>
    </dataValidation>
    <dataValidation type="list" allowBlank="1" showInputMessage="1" showErrorMessage="1" sqref="D13" xr:uid="{ACFACD96-86E3-4F9E-8CDA-53FB938F397F}">
      <formula1>$V$8:$V$12</formula1>
    </dataValidation>
    <dataValidation type="list" allowBlank="1" showInputMessage="1" showErrorMessage="1" sqref="F10 D10" xr:uid="{00000000-0002-0000-0000-000000000000}">
      <formula1>$Y$9:$Y$10</formula1>
    </dataValidation>
    <dataValidation type="list" allowBlank="1" showInputMessage="1" showErrorMessage="1" sqref="D11" xr:uid="{7BCB4F44-4AE0-454F-BBDA-A17F16532B53}">
      <formula1>$V$15:$V$17</formula1>
    </dataValidation>
    <dataValidation type="list" allowBlank="1" showInputMessage="1" showErrorMessage="1" sqref="F13:F14 F17" xr:uid="{00000000-0002-0000-0000-000002000000}">
      <formula1>$V$6:$V$10</formula1>
    </dataValidation>
    <dataValidation type="list" allowBlank="1" showInputMessage="1" showErrorMessage="1" sqref="D15" xr:uid="{46143A60-0FD5-4F13-AE68-B9AA5C938D19}">
      <formula1>"Yes, No"</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6D113-6BF1-4577-BD10-1ACF9B03AEA7}">
  <dimension ref="A1:XFC49"/>
  <sheetViews>
    <sheetView zoomScale="55" zoomScaleNormal="55" workbookViewId="0">
      <selection activeCell="D7" sqref="D7"/>
    </sheetView>
  </sheetViews>
  <sheetFormatPr defaultColWidth="0" defaultRowHeight="14.15" customHeight="1" zeroHeight="1"/>
  <cols>
    <col min="1" max="1" width="6.53515625" style="169" customWidth="1"/>
    <col min="2" max="2" width="4" style="169" customWidth="1"/>
    <col min="3" max="3" width="62" style="229" customWidth="1"/>
    <col min="4" max="4" width="17" style="229" customWidth="1"/>
    <col min="5" max="5" width="1.53515625" style="229" customWidth="1"/>
    <col min="6" max="6" width="4.15234375" style="229" customWidth="1"/>
    <col min="7" max="7" width="12.23046875" style="229" customWidth="1"/>
    <col min="8" max="8" width="44.23046875" style="229" customWidth="1"/>
    <col min="9" max="9" width="15.4609375" style="229" customWidth="1"/>
    <col min="10" max="10" width="12.23046875" style="229" customWidth="1"/>
    <col min="11" max="11" width="44.4609375" style="229" customWidth="1"/>
    <col min="12" max="12" width="7.69140625" style="169" bestFit="1" customWidth="1"/>
    <col min="13" max="13" width="7.4609375" style="169" bestFit="1" customWidth="1"/>
    <col min="14" max="14" width="7.15234375" style="169" customWidth="1"/>
    <col min="15" max="15" width="7.53515625" style="169" hidden="1"/>
    <col min="16" max="16" width="5.23046875" style="169" hidden="1"/>
    <col min="17" max="17" width="28.4609375" style="169" hidden="1"/>
    <col min="18" max="18" width="14.53515625" style="169" hidden="1"/>
    <col min="19" max="19" width="8.15234375" style="169" hidden="1"/>
    <col min="20" max="20" width="14.53515625" style="169" hidden="1"/>
    <col min="21" max="21" width="10.15234375" style="169" hidden="1"/>
    <col min="22" max="22" width="14.69140625" style="169" hidden="1"/>
    <col min="23" max="23" width="10.23046875" style="169" hidden="1"/>
    <col min="24" max="16383" width="9.15234375" style="169" hidden="1"/>
    <col min="16384" max="16384" width="9.23046875" style="169" hidden="1"/>
  </cols>
  <sheetData>
    <row r="1" spans="1:23" s="131" customFormat="1" ht="37.5" customHeight="1">
      <c r="A1" s="148"/>
      <c r="B1" s="149"/>
      <c r="C1" s="150" t="s">
        <v>57</v>
      </c>
      <c r="D1" s="151"/>
      <c r="E1" s="151"/>
      <c r="F1" s="151"/>
      <c r="G1" s="151"/>
      <c r="H1" s="151"/>
      <c r="I1" s="151"/>
      <c r="J1" s="151"/>
      <c r="K1" s="151"/>
      <c r="L1" s="148"/>
      <c r="M1" s="148"/>
      <c r="N1" s="148"/>
    </row>
    <row r="2" spans="1:23" s="131" customFormat="1" ht="37.5" customHeight="1">
      <c r="A2" s="148"/>
      <c r="B2" s="148"/>
      <c r="C2" s="152" t="s">
        <v>79</v>
      </c>
      <c r="D2" s="151"/>
      <c r="E2" s="151"/>
      <c r="F2" s="151"/>
      <c r="G2" s="151"/>
      <c r="H2" s="151"/>
      <c r="I2" s="151"/>
      <c r="J2" s="151"/>
      <c r="K2" s="153"/>
      <c r="L2" s="148"/>
      <c r="M2" s="148"/>
      <c r="N2" s="148"/>
    </row>
    <row r="3" spans="1:23" s="131" customFormat="1">
      <c r="A3" s="148"/>
      <c r="B3" s="148"/>
      <c r="C3" s="154"/>
      <c r="D3" s="151"/>
      <c r="E3" s="151"/>
      <c r="F3" s="151"/>
      <c r="G3" s="151"/>
      <c r="H3" s="151"/>
      <c r="I3" s="151"/>
      <c r="J3" s="151"/>
      <c r="K3" s="151"/>
      <c r="L3" s="148"/>
      <c r="M3" s="148"/>
      <c r="N3" s="148"/>
    </row>
    <row r="4" spans="1:23" s="131" customFormat="1" ht="12" customHeight="1">
      <c r="A4" s="148"/>
      <c r="B4" s="155"/>
      <c r="C4" s="156"/>
      <c r="D4" s="157"/>
      <c r="E4" s="157"/>
      <c r="F4" s="157"/>
      <c r="G4" s="151"/>
      <c r="H4" s="158"/>
      <c r="I4" s="151"/>
      <c r="J4" s="151"/>
      <c r="K4" s="158"/>
      <c r="L4" s="148"/>
      <c r="M4" s="148"/>
      <c r="N4" s="148"/>
      <c r="S4" s="131" t="s">
        <v>21</v>
      </c>
      <c r="V4" s="159" t="s">
        <v>9</v>
      </c>
      <c r="W4" s="160">
        <f>D8+365.25*67</f>
        <v>24471.75</v>
      </c>
    </row>
    <row r="5" spans="1:23" s="131" customFormat="1" ht="30" customHeight="1">
      <c r="A5" s="148"/>
      <c r="B5" s="155"/>
      <c r="C5" s="161" t="s">
        <v>1</v>
      </c>
      <c r="D5" s="162"/>
      <c r="E5" s="157"/>
      <c r="F5" s="157"/>
      <c r="G5" s="151"/>
      <c r="H5" s="163" t="s">
        <v>2</v>
      </c>
      <c r="I5" s="151"/>
      <c r="J5" s="151"/>
      <c r="K5" s="163" t="s">
        <v>3</v>
      </c>
      <c r="L5" s="148"/>
      <c r="M5" s="148"/>
      <c r="N5" s="148"/>
      <c r="S5" s="131" t="s">
        <v>26</v>
      </c>
      <c r="V5" s="159" t="s">
        <v>14</v>
      </c>
      <c r="W5" s="164">
        <f>DATEDIF(D7,W4,"M")/12</f>
        <v>66.916666666666671</v>
      </c>
    </row>
    <row r="6" spans="1:23" ht="30" customHeight="1" thickBot="1">
      <c r="A6" s="165"/>
      <c r="B6" s="126"/>
      <c r="C6" s="258" t="s">
        <v>80</v>
      </c>
      <c r="D6" s="259"/>
      <c r="E6" s="166"/>
      <c r="F6" s="166"/>
      <c r="G6" s="167"/>
      <c r="H6" s="167"/>
      <c r="I6" s="167"/>
      <c r="J6" s="167"/>
      <c r="K6" s="167"/>
      <c r="L6" s="168" t="s">
        <v>6</v>
      </c>
      <c r="M6" s="168" t="s">
        <v>7</v>
      </c>
      <c r="N6" s="165"/>
      <c r="P6" s="170"/>
      <c r="V6" s="171"/>
      <c r="W6" s="172"/>
    </row>
    <row r="7" spans="1:23" ht="30" customHeight="1" thickBot="1">
      <c r="A7" s="165"/>
      <c r="B7" s="126"/>
      <c r="C7" s="127" t="s">
        <v>10</v>
      </c>
      <c r="D7" s="173"/>
      <c r="E7" s="129"/>
      <c r="F7" s="174"/>
      <c r="G7" s="167"/>
      <c r="H7" s="175" t="s">
        <v>11</v>
      </c>
      <c r="I7" s="176">
        <f>IF($D$9=0,0,IF(D9&gt;64,0,50000))</f>
        <v>0</v>
      </c>
      <c r="J7" s="177"/>
      <c r="K7" s="175" t="s">
        <v>12</v>
      </c>
      <c r="L7" s="178">
        <f>M7/52</f>
        <v>0</v>
      </c>
      <c r="M7" s="176">
        <f>IF(D11="",0,IF($D$11="White Collar",VLOOKUP($D$9,'D&amp;TPD-Rates'!$B$11:$T$65,2+IF($D$10="Female",1,0))*I7/10000,IF($D$11="Blue Collar",VLOOKUP($D$9,'D&amp;TPD-Rates'!$B$11:$T$65,8+IF($D$10="Female",1,0))*I7/10000,IF($D$11="Heavy Blue Collar",VLOOKUP($D$9,'D&amp;TPD-Rates'!$B$11:$T$65,14+IF($D$10="Female",1,0))*I7/10000))))</f>
        <v>0</v>
      </c>
      <c r="N7" s="179"/>
      <c r="S7" s="170">
        <v>0.05</v>
      </c>
      <c r="T7" s="170"/>
    </row>
    <row r="8" spans="1:23" ht="30" customHeight="1" thickBot="1">
      <c r="A8" s="165"/>
      <c r="B8" s="126"/>
      <c r="C8" s="127" t="s">
        <v>15</v>
      </c>
      <c r="D8" s="173"/>
      <c r="E8" s="129"/>
      <c r="F8" s="174"/>
      <c r="G8" s="167"/>
      <c r="H8" s="180" t="s">
        <v>16</v>
      </c>
      <c r="I8" s="181">
        <f>IF(D9=0,0,IF($D$9&lt;61,50000,IF($D$9=61,45000,IF($D$9=62,40000,IF($D$9=63,35000,IF($D$9=64,30000,IF($D$9=65,25000,IF($D$9=66,20000))))))))</f>
        <v>0</v>
      </c>
      <c r="J8" s="177"/>
      <c r="K8" s="182" t="s">
        <v>17</v>
      </c>
      <c r="L8" s="183">
        <f>M8/52</f>
        <v>0</v>
      </c>
      <c r="M8" s="184">
        <f>IF(D11="",0,IF($D$11="White Collar",VLOOKUP($D$9,'D&amp;TPD-Rates'!$B$11:$T$65,4+IF($D$10="Female",1,0))*I8/10000,IF($D$11="Blue Collar",VLOOKUP($D$9,'D&amp;TPD-Rates'!$B$11:$T$65,10+IF($D$10="Female",1,0))*I8/10000,IF($D$11="Heavy Blue Collar",VLOOKUP($D$9,'D&amp;TPD-Rates'!$B$11:$T$65,16+IF($D$10="Female",1,0))*I8/10000))))</f>
        <v>0</v>
      </c>
      <c r="N8" s="179"/>
      <c r="S8" s="170">
        <v>0.1</v>
      </c>
      <c r="T8" s="170"/>
      <c r="V8" s="169" t="s">
        <v>60</v>
      </c>
    </row>
    <row r="9" spans="1:23" ht="30" customHeight="1" thickBot="1">
      <c r="A9" s="165"/>
      <c r="B9" s="126"/>
      <c r="C9" s="127" t="s">
        <v>19</v>
      </c>
      <c r="D9" s="185">
        <f>ROUNDDOWN(SUM(D7-D8)/365.24,0)</f>
        <v>0</v>
      </c>
      <c r="E9" s="186"/>
      <c r="F9" s="187"/>
      <c r="G9" s="167"/>
      <c r="H9" s="167"/>
      <c r="I9" s="167"/>
      <c r="J9" s="177"/>
      <c r="K9" s="180" t="s">
        <v>24</v>
      </c>
      <c r="L9" s="188">
        <f>M9/52</f>
        <v>0</v>
      </c>
      <c r="M9" s="181">
        <f>M8+M7</f>
        <v>0</v>
      </c>
      <c r="N9" s="189"/>
      <c r="S9" s="170">
        <v>0.15</v>
      </c>
      <c r="V9" s="169" t="s">
        <v>61</v>
      </c>
    </row>
    <row r="10" spans="1:23" ht="30" customHeight="1" thickBot="1">
      <c r="A10" s="165"/>
      <c r="B10" s="126"/>
      <c r="C10" s="127" t="s">
        <v>22</v>
      </c>
      <c r="D10" s="265"/>
      <c r="E10" s="129"/>
      <c r="F10" s="190"/>
      <c r="G10" s="167"/>
      <c r="H10" s="167"/>
      <c r="I10" s="167"/>
      <c r="J10" s="177"/>
      <c r="K10" s="165"/>
      <c r="L10" s="165"/>
      <c r="M10" s="165"/>
      <c r="N10" s="248"/>
      <c r="S10" s="170">
        <v>0.2</v>
      </c>
      <c r="V10" s="169" t="s">
        <v>62</v>
      </c>
    </row>
    <row r="11" spans="1:23" ht="30" customHeight="1" thickBot="1">
      <c r="A11" s="165"/>
      <c r="B11" s="126"/>
      <c r="C11" s="127" t="s">
        <v>59</v>
      </c>
      <c r="D11" s="191"/>
      <c r="E11" s="129"/>
      <c r="F11" s="130"/>
      <c r="G11" s="167"/>
      <c r="H11" s="192" t="s">
        <v>23</v>
      </c>
      <c r="I11" s="193">
        <f>IF(D9&gt;69,0,D17)</f>
        <v>0</v>
      </c>
      <c r="J11" s="177"/>
      <c r="K11" s="167"/>
      <c r="L11" s="165"/>
      <c r="M11" s="165"/>
      <c r="N11" s="248"/>
      <c r="O11" s="194"/>
    </row>
    <row r="12" spans="1:23" ht="30" customHeight="1" thickBot="1">
      <c r="A12" s="165"/>
      <c r="B12" s="126"/>
      <c r="C12" s="135"/>
      <c r="D12" s="135"/>
      <c r="E12" s="195"/>
      <c r="F12" s="196"/>
      <c r="G12" s="197"/>
      <c r="H12" s="198" t="s">
        <v>28</v>
      </c>
      <c r="I12" s="199">
        <f>IF(D9&gt;66,0,D18)</f>
        <v>0</v>
      </c>
      <c r="J12" s="167"/>
      <c r="K12" s="192" t="s">
        <v>30</v>
      </c>
      <c r="L12" s="178">
        <f t="shared" ref="L12:L14" si="0">M12/52</f>
        <v>0</v>
      </c>
      <c r="M12" s="176">
        <f>IF(D11="",0,IF($D$11="White Collar",VLOOKUP($D$9,'D&amp;TPD-Rates'!$B$11:$T$65,2+IF($D$10="Female",1,0))*I11/10000,IF($D$11="Blue Collar",VLOOKUP($D$9,'D&amp;TPD-Rates'!$B$11:$T$65,8+IF($D$10="Female",1,0))*I11/10000,IF($D$11="Heavy Blue Collar",VLOOKUP($D$9,'D&amp;TPD-Rates'!$B$11:$T$65,14+IF($D$10="Female",1,0))*I11/10000))))</f>
        <v>0</v>
      </c>
      <c r="N12" s="200"/>
    </row>
    <row r="13" spans="1:23" ht="30" customHeight="1">
      <c r="A13" s="165"/>
      <c r="B13" s="126"/>
      <c r="C13" s="135"/>
      <c r="D13" s="135"/>
      <c r="E13" s="195"/>
      <c r="F13" s="135"/>
      <c r="G13" s="167"/>
      <c r="H13" s="167"/>
      <c r="I13" s="167"/>
      <c r="J13" s="167"/>
      <c r="K13" s="201" t="s">
        <v>34</v>
      </c>
      <c r="L13" s="183">
        <f t="shared" si="0"/>
        <v>0</v>
      </c>
      <c r="M13" s="184">
        <f>IF(D11="",0,IF($D$11="White Collar",VLOOKUP($D$9,'D&amp;TPD-Rates'!$B$11:$T$65,4+IF($D$10="Female",1,0))*I12/10000,IF($D$11="Blue Collar",VLOOKUP($D$9,'D&amp;TPD-Rates'!$B$11:$T$65,10+IF($D$10="Female",1,0))*I12/10000,IF($D$11="Heavy Blue Collar",VLOOKUP($D$9,'D&amp;TPD-Rates'!$B$11:$T$65,16+IF($D$10="Female",1,0))*I12/10000))))</f>
        <v>0</v>
      </c>
      <c r="N13" s="202"/>
    </row>
    <row r="14" spans="1:23" ht="30" customHeight="1" thickBot="1">
      <c r="A14" s="165"/>
      <c r="B14" s="126"/>
      <c r="C14" s="135"/>
      <c r="D14" s="135"/>
      <c r="E14" s="135"/>
      <c r="F14" s="135"/>
      <c r="G14" s="167"/>
      <c r="H14" s="175" t="s">
        <v>33</v>
      </c>
      <c r="I14" s="203">
        <f>I7+I11</f>
        <v>0</v>
      </c>
      <c r="J14" s="177"/>
      <c r="K14" s="198" t="s">
        <v>37</v>
      </c>
      <c r="L14" s="188">
        <f t="shared" si="0"/>
        <v>0</v>
      </c>
      <c r="M14" s="181">
        <f>M13+M12</f>
        <v>0</v>
      </c>
      <c r="N14" s="167"/>
      <c r="S14" s="170"/>
    </row>
    <row r="15" spans="1:23" ht="30" customHeight="1" thickBot="1">
      <c r="A15" s="165"/>
      <c r="B15" s="135"/>
      <c r="C15" s="135"/>
      <c r="D15" s="135"/>
      <c r="E15" s="135"/>
      <c r="F15" s="135"/>
      <c r="G15" s="197"/>
      <c r="H15" s="180" t="s">
        <v>36</v>
      </c>
      <c r="I15" s="204">
        <f>I8+I12</f>
        <v>0</v>
      </c>
      <c r="J15" s="165"/>
      <c r="K15" s="167"/>
      <c r="L15" s="165"/>
      <c r="M15" s="165"/>
      <c r="N15" s="165"/>
      <c r="S15" s="170"/>
    </row>
    <row r="16" spans="1:23" ht="30" customHeight="1" thickBot="1">
      <c r="A16" s="165"/>
      <c r="B16" s="135"/>
      <c r="C16" s="247" t="s">
        <v>65</v>
      </c>
      <c r="D16" s="249"/>
      <c r="E16" s="135"/>
      <c r="F16" s="135"/>
      <c r="G16" s="197"/>
      <c r="H16" s="167"/>
      <c r="I16" s="167"/>
      <c r="J16" s="205"/>
      <c r="K16" s="175" t="s">
        <v>43</v>
      </c>
      <c r="L16" s="178">
        <f>M16/52</f>
        <v>0</v>
      </c>
      <c r="M16" s="203">
        <f>M7+M12</f>
        <v>0</v>
      </c>
      <c r="N16" s="165"/>
      <c r="R16" s="206"/>
      <c r="S16" s="170"/>
      <c r="T16" s="206"/>
    </row>
    <row r="17" spans="1:19" ht="30" customHeight="1" thickBot="1">
      <c r="A17" s="165"/>
      <c r="B17" s="126"/>
      <c r="C17" s="134" t="s">
        <v>81</v>
      </c>
      <c r="D17" s="207"/>
      <c r="E17" s="208"/>
      <c r="F17" s="166"/>
      <c r="G17" s="165"/>
      <c r="H17" s="175" t="s">
        <v>82</v>
      </c>
      <c r="I17" s="209">
        <f>L18</f>
        <v>0</v>
      </c>
      <c r="J17" s="205"/>
      <c r="K17" s="182" t="s">
        <v>44</v>
      </c>
      <c r="L17" s="183">
        <f>M17/52</f>
        <v>0</v>
      </c>
      <c r="M17" s="210">
        <f>M8+M13</f>
        <v>0</v>
      </c>
      <c r="N17" s="165"/>
      <c r="S17" s="170"/>
    </row>
    <row r="18" spans="1:19" ht="30" customHeight="1" thickBot="1">
      <c r="A18" s="165"/>
      <c r="B18" s="126"/>
      <c r="C18" s="134" t="s">
        <v>83</v>
      </c>
      <c r="D18" s="207"/>
      <c r="E18" s="208"/>
      <c r="F18" s="211"/>
      <c r="G18" s="177"/>
      <c r="H18" s="180" t="s">
        <v>42</v>
      </c>
      <c r="I18" s="204">
        <f>M18</f>
        <v>0</v>
      </c>
      <c r="J18" s="205"/>
      <c r="K18" s="180" t="s">
        <v>84</v>
      </c>
      <c r="L18" s="188">
        <f>M18/52</f>
        <v>0</v>
      </c>
      <c r="M18" s="204">
        <f>M16+M17</f>
        <v>0</v>
      </c>
      <c r="N18" s="212"/>
      <c r="S18" s="170"/>
    </row>
    <row r="19" spans="1:19" ht="30" customHeight="1">
      <c r="A19" s="165"/>
      <c r="B19" s="126"/>
      <c r="C19" s="126"/>
      <c r="D19" s="126"/>
      <c r="E19" s="126"/>
      <c r="F19" s="211"/>
      <c r="G19" s="165"/>
      <c r="H19" s="167"/>
      <c r="I19" s="167"/>
      <c r="J19" s="205"/>
      <c r="K19" s="165"/>
      <c r="L19" s="165"/>
      <c r="M19" s="165"/>
      <c r="N19" s="177"/>
    </row>
    <row r="20" spans="1:19" ht="39" customHeight="1">
      <c r="A20" s="165"/>
      <c r="B20" s="126"/>
      <c r="C20" s="126"/>
      <c r="D20" s="126"/>
      <c r="E20" s="126"/>
      <c r="F20" s="126"/>
      <c r="G20" s="167"/>
      <c r="H20" s="213" t="s">
        <v>85</v>
      </c>
      <c r="I20" s="214"/>
      <c r="J20" s="205"/>
      <c r="K20" s="167"/>
      <c r="L20" s="165"/>
      <c r="M20" s="165"/>
      <c r="N20" s="177"/>
    </row>
    <row r="21" spans="1:19" ht="27" customHeight="1">
      <c r="A21" s="165"/>
      <c r="B21" s="126"/>
      <c r="C21" s="126"/>
      <c r="D21" s="126"/>
      <c r="E21" s="126"/>
      <c r="F21" s="126"/>
      <c r="G21" s="165"/>
      <c r="H21" s="250" t="s">
        <v>86</v>
      </c>
      <c r="I21" s="251"/>
      <c r="J21" s="165"/>
      <c r="K21" s="167"/>
      <c r="L21" s="165"/>
      <c r="M21" s="165"/>
      <c r="N21" s="177"/>
    </row>
    <row r="22" spans="1:19" ht="14.6">
      <c r="A22" s="165"/>
      <c r="B22" s="165"/>
      <c r="C22" s="215"/>
      <c r="D22" s="215"/>
      <c r="E22" s="215"/>
      <c r="F22" s="215"/>
      <c r="G22" s="167"/>
      <c r="H22" s="250"/>
      <c r="I22" s="251"/>
      <c r="J22" s="167"/>
      <c r="K22" s="167"/>
      <c r="L22" s="165"/>
      <c r="M22" s="165"/>
      <c r="N22" s="177"/>
    </row>
    <row r="23" spans="1:19">
      <c r="A23" s="165"/>
      <c r="B23" s="165"/>
      <c r="C23" s="215"/>
      <c r="D23" s="215"/>
      <c r="E23" s="215"/>
      <c r="F23" s="215"/>
      <c r="G23" s="167"/>
      <c r="H23" s="167"/>
      <c r="I23" s="167"/>
      <c r="J23" s="205"/>
      <c r="K23" s="216"/>
      <c r="L23" s="216"/>
      <c r="M23" s="216"/>
      <c r="N23" s="216"/>
    </row>
    <row r="24" spans="1:19">
      <c r="A24" s="165"/>
      <c r="B24" s="165"/>
      <c r="C24" s="215"/>
      <c r="D24" s="215"/>
      <c r="E24" s="215"/>
      <c r="F24" s="215"/>
      <c r="G24" s="167"/>
      <c r="H24" s="217"/>
      <c r="I24" s="167"/>
      <c r="J24" s="205"/>
      <c r="K24" s="216"/>
      <c r="L24" s="216"/>
      <c r="M24" s="216"/>
      <c r="N24" s="216"/>
    </row>
    <row r="25" spans="1:19">
      <c r="A25" s="165"/>
      <c r="B25" s="165"/>
      <c r="C25" s="218" t="s">
        <v>87</v>
      </c>
      <c r="D25" s="215"/>
      <c r="E25" s="215"/>
      <c r="F25" s="215"/>
      <c r="G25" s="167"/>
      <c r="H25" s="217"/>
      <c r="I25" s="167"/>
      <c r="J25" s="205"/>
      <c r="K25" s="216"/>
      <c r="L25" s="216"/>
      <c r="M25" s="216"/>
      <c r="N25" s="216"/>
    </row>
    <row r="26" spans="1:19" ht="72" customHeight="1">
      <c r="A26" s="165"/>
      <c r="B26" s="165"/>
      <c r="C26" s="252" t="s">
        <v>88</v>
      </c>
      <c r="D26" s="253"/>
      <c r="E26" s="253"/>
      <c r="F26" s="253"/>
      <c r="G26" s="253"/>
      <c r="H26" s="253"/>
      <c r="I26" s="253"/>
      <c r="J26" s="251"/>
      <c r="K26" s="216"/>
      <c r="L26" s="216"/>
      <c r="M26" s="216"/>
      <c r="N26" s="216"/>
    </row>
    <row r="27" spans="1:19">
      <c r="A27" s="165"/>
      <c r="B27" s="165"/>
      <c r="C27" s="219"/>
      <c r="D27" s="205"/>
      <c r="E27" s="205"/>
      <c r="F27" s="205"/>
      <c r="G27" s="205"/>
      <c r="H27" s="205"/>
      <c r="I27" s="205"/>
      <c r="J27" s="205"/>
      <c r="K27" s="216"/>
      <c r="L27" s="216"/>
      <c r="M27" s="216"/>
      <c r="N27" s="216"/>
    </row>
    <row r="28" spans="1:19" s="223" customFormat="1" ht="30" customHeight="1">
      <c r="A28" s="220"/>
      <c r="B28" s="165"/>
      <c r="C28" s="221" t="s">
        <v>50</v>
      </c>
      <c r="D28" s="222"/>
      <c r="E28" s="222"/>
      <c r="F28" s="222"/>
      <c r="G28" s="222"/>
      <c r="H28" s="213"/>
      <c r="I28" s="222"/>
      <c r="J28" s="222"/>
      <c r="K28" s="222"/>
      <c r="L28" s="222"/>
      <c r="M28" s="213"/>
      <c r="N28" s="220"/>
    </row>
    <row r="29" spans="1:19" s="223" customFormat="1" ht="21" customHeight="1">
      <c r="A29" s="220"/>
      <c r="B29" s="220"/>
      <c r="C29" s="254" t="s">
        <v>89</v>
      </c>
      <c r="D29" s="255"/>
      <c r="E29" s="255"/>
      <c r="F29" s="255"/>
      <c r="G29" s="255"/>
      <c r="H29" s="255"/>
      <c r="I29" s="255"/>
      <c r="J29" s="255"/>
      <c r="K29" s="224"/>
      <c r="L29" s="224"/>
      <c r="M29" s="213"/>
      <c r="N29" s="220"/>
    </row>
    <row r="30" spans="1:19" s="223" customFormat="1" ht="42" customHeight="1">
      <c r="A30" s="220"/>
      <c r="B30" s="220"/>
      <c r="C30" s="256" t="s">
        <v>90</v>
      </c>
      <c r="D30" s="257"/>
      <c r="E30" s="257"/>
      <c r="F30" s="257"/>
      <c r="G30" s="257"/>
      <c r="H30" s="257"/>
      <c r="I30" s="257"/>
      <c r="J30" s="257"/>
      <c r="K30" s="225"/>
      <c r="L30" s="225"/>
      <c r="M30" s="213"/>
      <c r="N30" s="220"/>
    </row>
    <row r="31" spans="1:19" s="227" customFormat="1" ht="37.5" customHeight="1">
      <c r="A31" s="226"/>
      <c r="B31" s="226"/>
      <c r="C31" s="256" t="s">
        <v>91</v>
      </c>
      <c r="D31" s="257"/>
      <c r="E31" s="257"/>
      <c r="F31" s="257"/>
      <c r="G31" s="257"/>
      <c r="H31" s="257"/>
      <c r="I31" s="257"/>
      <c r="J31" s="257"/>
      <c r="K31" s="225"/>
      <c r="L31" s="225"/>
      <c r="M31" s="217"/>
      <c r="N31" s="226"/>
    </row>
    <row r="32" spans="1:19" s="227" customFormat="1" ht="27.75" customHeight="1">
      <c r="A32" s="226"/>
      <c r="B32" s="226"/>
      <c r="C32" s="254" t="s">
        <v>92</v>
      </c>
      <c r="D32" s="254"/>
      <c r="E32" s="254"/>
      <c r="F32" s="254"/>
      <c r="G32" s="254"/>
      <c r="H32" s="254"/>
      <c r="I32" s="254"/>
      <c r="J32" s="254"/>
      <c r="K32" s="254"/>
      <c r="L32" s="254"/>
      <c r="M32" s="217"/>
      <c r="N32" s="226"/>
    </row>
    <row r="33" spans="3:13" s="227" customFormat="1" ht="18" hidden="1" customHeight="1">
      <c r="C33" s="228"/>
      <c r="D33" s="228"/>
      <c r="E33" s="228"/>
      <c r="F33" s="228"/>
      <c r="G33" s="228"/>
      <c r="H33" s="228"/>
      <c r="I33" s="228"/>
      <c r="J33" s="228"/>
      <c r="K33" s="228"/>
      <c r="L33" s="228"/>
      <c r="M33" s="228"/>
    </row>
    <row r="34" spans="3:13" s="227" customFormat="1" ht="18" hidden="1" customHeight="1">
      <c r="C34" s="228"/>
      <c r="D34" s="228"/>
      <c r="E34" s="228"/>
      <c r="F34" s="228"/>
      <c r="G34" s="228"/>
      <c r="H34" s="228"/>
      <c r="I34" s="228"/>
      <c r="J34" s="228"/>
      <c r="K34" s="228"/>
      <c r="L34" s="228"/>
    </row>
    <row r="35" spans="3:13" hidden="1"/>
    <row r="36" spans="3:13" hidden="1"/>
    <row r="37" spans="3:13" hidden="1"/>
    <row r="38" spans="3:13" hidden="1"/>
    <row r="39" spans="3:13" hidden="1"/>
    <row r="40" spans="3:13" hidden="1"/>
    <row r="41" spans="3:13" hidden="1"/>
    <row r="42" spans="3:13" hidden="1"/>
    <row r="43" spans="3:13" hidden="1"/>
    <row r="44" spans="3:13" hidden="1"/>
    <row r="45" spans="3:13" hidden="1"/>
    <row r="46" spans="3:13" hidden="1"/>
    <row r="47" spans="3:13" hidden="1"/>
    <row r="48" spans="3:13" hidden="1"/>
    <row r="49" s="169" customFormat="1" hidden="1"/>
  </sheetData>
  <sheetProtection algorithmName="SHA-512" hashValue="cLoPurFIaQBja33AuvAUpxaU/FUi8JmAKXoZtbMW1gyZCBh3a3prkB2WjsCVIBv+NrEAbN667V1bWOtfIZ/ZIg==" saltValue="iIKse36YTJMrF6cPNKHHbQ==" spinCount="100000" sheet="1" objects="1" selectLockedCells="1"/>
  <mergeCells count="10">
    <mergeCell ref="C29:J29"/>
    <mergeCell ref="C30:J30"/>
    <mergeCell ref="C31:J31"/>
    <mergeCell ref="C32:L32"/>
    <mergeCell ref="C6:D6"/>
    <mergeCell ref="N10:N11"/>
    <mergeCell ref="C16:D16"/>
    <mergeCell ref="H21:I21"/>
    <mergeCell ref="H22:I22"/>
    <mergeCell ref="C26:J26"/>
  </mergeCells>
  <conditionalFormatting sqref="N12">
    <cfRule type="expression" dxfId="5" priority="1">
      <formula>A13="yes"</formula>
    </cfRule>
    <cfRule type="expression" dxfId="4" priority="2" stopIfTrue="1">
      <formula>"d14=""yes"""</formula>
    </cfRule>
  </conditionalFormatting>
  <conditionalFormatting sqref="N9">
    <cfRule type="expression" dxfId="3" priority="5">
      <formula>A10="yes"</formula>
    </cfRule>
    <cfRule type="expression" dxfId="2" priority="6" stopIfTrue="1">
      <formula>"d14=""yes"""</formula>
    </cfRule>
  </conditionalFormatting>
  <conditionalFormatting sqref="N10">
    <cfRule type="expression" dxfId="1" priority="3">
      <formula>A11="yes"</formula>
    </cfRule>
    <cfRule type="expression" dxfId="0" priority="4" stopIfTrue="1">
      <formula>"d14=""yes"""</formula>
    </cfRule>
  </conditionalFormatting>
  <dataValidations count="3">
    <dataValidation type="list" allowBlank="1" showInputMessage="1" showErrorMessage="1" sqref="D11" xr:uid="{5C2DE94C-A284-498A-9CC5-1C15C3FD93E6}">
      <formula1>$V$8:$V$10</formula1>
    </dataValidation>
    <dataValidation type="list" allowBlank="1" showInputMessage="1" showErrorMessage="1" sqref="D10 F10" xr:uid="{C40650E8-D860-4520-9253-220619E986F8}">
      <formula1>$S$4:$S$5</formula1>
    </dataValidation>
    <dataValidation type="list" allowBlank="1" showInputMessage="1" showErrorMessage="1" sqref="F12" xr:uid="{C2D80A7E-27A0-42C4-8D9C-4B20C8DAD3F8}">
      <formula1>$P$6:$P$10</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2"/>
  <sheetViews>
    <sheetView topLeftCell="A2" zoomScale="61" workbookViewId="0">
      <selection activeCell="C34" sqref="C34"/>
    </sheetView>
  </sheetViews>
  <sheetFormatPr defaultColWidth="12.69140625" defaultRowHeight="13.3"/>
  <cols>
    <col min="1" max="1" width="3.15234375" style="6" customWidth="1"/>
    <col min="2" max="2" width="8.15234375" style="6" customWidth="1"/>
    <col min="3" max="20" width="10" style="1" customWidth="1"/>
    <col min="21" max="16384" width="12.69140625" style="7"/>
  </cols>
  <sheetData>
    <row r="1" spans="1:20">
      <c r="A1" s="9"/>
      <c r="B1" s="5"/>
      <c r="D1" s="2"/>
      <c r="J1" s="2"/>
      <c r="P1" s="2"/>
    </row>
    <row r="2" spans="1:20">
      <c r="B2" s="5"/>
      <c r="E2" s="263"/>
      <c r="F2" s="264"/>
      <c r="G2" s="264"/>
      <c r="H2" s="264"/>
      <c r="K2" s="263"/>
      <c r="L2" s="264"/>
      <c r="M2" s="264"/>
      <c r="N2" s="264"/>
      <c r="Q2" s="263"/>
      <c r="R2" s="264"/>
      <c r="S2" s="264"/>
      <c r="T2" s="264"/>
    </row>
    <row r="3" spans="1:20">
      <c r="B3" s="6" t="s">
        <v>71</v>
      </c>
    </row>
    <row r="4" spans="1:20">
      <c r="C4" s="6"/>
      <c r="D4" s="6"/>
      <c r="E4" s="6"/>
      <c r="F4" s="6"/>
      <c r="G4" s="6"/>
      <c r="H4" s="6"/>
      <c r="I4" s="6"/>
      <c r="J4" s="6"/>
      <c r="K4" s="6"/>
      <c r="L4" s="6"/>
      <c r="M4" s="6"/>
      <c r="N4" s="6"/>
      <c r="O4" s="6"/>
      <c r="P4" s="6"/>
      <c r="Q4" s="6"/>
      <c r="R4" s="6"/>
      <c r="S4" s="6"/>
      <c r="T4" s="6"/>
    </row>
    <row r="5" spans="1:20" ht="16.5" customHeight="1">
      <c r="D5" s="3"/>
      <c r="E5" s="3"/>
      <c r="F5" s="3"/>
      <c r="G5" s="3"/>
      <c r="H5" s="3"/>
      <c r="J5" s="3"/>
      <c r="K5" s="3"/>
      <c r="L5" s="3"/>
      <c r="M5" s="3"/>
      <c r="N5" s="3"/>
      <c r="P5" s="3"/>
      <c r="Q5" s="3"/>
      <c r="R5" s="3"/>
      <c r="S5" s="3"/>
      <c r="T5" s="3"/>
    </row>
    <row r="6" spans="1:20">
      <c r="C6" s="1">
        <v>1</v>
      </c>
      <c r="D6" s="3">
        <v>2</v>
      </c>
      <c r="E6" s="1">
        <v>3</v>
      </c>
      <c r="F6" s="3">
        <v>4</v>
      </c>
      <c r="G6" s="1">
        <v>5</v>
      </c>
      <c r="H6" s="3">
        <v>6</v>
      </c>
      <c r="I6" s="1">
        <v>7</v>
      </c>
      <c r="J6" s="3">
        <v>8</v>
      </c>
      <c r="K6" s="1">
        <v>9</v>
      </c>
      <c r="L6" s="3">
        <v>10</v>
      </c>
      <c r="M6" s="1">
        <v>11</v>
      </c>
      <c r="N6" s="3">
        <v>12</v>
      </c>
      <c r="O6" s="1">
        <v>13</v>
      </c>
      <c r="P6" s="3">
        <v>14</v>
      </c>
      <c r="Q6" s="1">
        <v>15</v>
      </c>
      <c r="R6" s="3">
        <v>16</v>
      </c>
      <c r="S6" s="1">
        <v>17</v>
      </c>
      <c r="T6" s="3">
        <v>18</v>
      </c>
    </row>
    <row r="7" spans="1:20">
      <c r="D7" s="3"/>
      <c r="E7" s="3"/>
      <c r="F7" s="3"/>
      <c r="G7" s="3"/>
      <c r="H7" s="3"/>
      <c r="J7" s="3"/>
      <c r="K7" s="3"/>
      <c r="L7" s="3"/>
      <c r="M7" s="3"/>
      <c r="N7" s="3"/>
      <c r="P7" s="3"/>
      <c r="Q7" s="3"/>
      <c r="R7" s="3"/>
      <c r="S7" s="3"/>
      <c r="T7" s="3"/>
    </row>
    <row r="8" spans="1:20" ht="13.75" thickBot="1">
      <c r="B8" s="5"/>
      <c r="C8" s="1" t="s">
        <v>72</v>
      </c>
      <c r="D8" s="3"/>
      <c r="E8" s="3"/>
      <c r="F8" s="3"/>
      <c r="G8" s="3"/>
      <c r="I8" s="1" t="s">
        <v>73</v>
      </c>
      <c r="J8" s="3"/>
      <c r="K8" s="3"/>
      <c r="L8" s="3"/>
      <c r="M8" s="3"/>
      <c r="O8" s="1" t="s">
        <v>74</v>
      </c>
      <c r="P8" s="3"/>
      <c r="Q8" s="3"/>
      <c r="R8" s="3"/>
      <c r="S8" s="3"/>
    </row>
    <row r="9" spans="1:20" ht="15.75" customHeight="1">
      <c r="B9" s="260" t="s">
        <v>54</v>
      </c>
      <c r="C9" s="262" t="s">
        <v>55</v>
      </c>
      <c r="D9" s="262"/>
      <c r="E9" s="262" t="s">
        <v>56</v>
      </c>
      <c r="F9" s="262"/>
      <c r="G9" s="262" t="s">
        <v>75</v>
      </c>
      <c r="H9" s="262"/>
      <c r="I9" s="262" t="s">
        <v>55</v>
      </c>
      <c r="J9" s="262"/>
      <c r="K9" s="262" t="s">
        <v>56</v>
      </c>
      <c r="L9" s="262"/>
      <c r="M9" s="262" t="s">
        <v>75</v>
      </c>
      <c r="N9" s="262"/>
      <c r="O9" s="262" t="s">
        <v>55</v>
      </c>
      <c r="P9" s="262"/>
      <c r="Q9" s="262" t="s">
        <v>56</v>
      </c>
      <c r="R9" s="262"/>
      <c r="S9" s="262" t="s">
        <v>75</v>
      </c>
      <c r="T9" s="262"/>
    </row>
    <row r="10" spans="1:20" ht="13.75" thickBot="1">
      <c r="B10" s="261"/>
      <c r="C10" s="137" t="s">
        <v>21</v>
      </c>
      <c r="D10" s="137" t="s">
        <v>26</v>
      </c>
      <c r="E10" s="137" t="s">
        <v>21</v>
      </c>
      <c r="F10" s="137" t="s">
        <v>26</v>
      </c>
      <c r="G10" s="137" t="s">
        <v>21</v>
      </c>
      <c r="H10" s="137" t="s">
        <v>26</v>
      </c>
      <c r="I10" s="137" t="s">
        <v>21</v>
      </c>
      <c r="J10" s="137" t="s">
        <v>26</v>
      </c>
      <c r="K10" s="137" t="s">
        <v>21</v>
      </c>
      <c r="L10" s="137" t="s">
        <v>26</v>
      </c>
      <c r="M10" s="137" t="s">
        <v>21</v>
      </c>
      <c r="N10" s="137" t="s">
        <v>26</v>
      </c>
      <c r="O10" s="137" t="s">
        <v>21</v>
      </c>
      <c r="P10" s="137" t="s">
        <v>26</v>
      </c>
      <c r="Q10" s="137" t="s">
        <v>21</v>
      </c>
      <c r="R10" s="137" t="s">
        <v>26</v>
      </c>
      <c r="S10" s="137" t="s">
        <v>21</v>
      </c>
      <c r="T10" s="137" t="s">
        <v>26</v>
      </c>
    </row>
    <row r="11" spans="1:20" ht="14.6">
      <c r="A11" s="7"/>
      <c r="B11" s="138">
        <v>15</v>
      </c>
      <c r="C11" s="139">
        <v>3.52</v>
      </c>
      <c r="D11" s="139">
        <v>1.17</v>
      </c>
      <c r="E11" s="139">
        <v>0.39</v>
      </c>
      <c r="F11" s="139">
        <v>0.26</v>
      </c>
      <c r="G11" s="139">
        <v>3.91</v>
      </c>
      <c r="H11" s="139">
        <v>1.43</v>
      </c>
      <c r="I11" s="139">
        <v>6.75</v>
      </c>
      <c r="J11" s="139">
        <v>2.25</v>
      </c>
      <c r="K11" s="139">
        <v>0.75</v>
      </c>
      <c r="L11" s="139">
        <v>0.5</v>
      </c>
      <c r="M11" s="139">
        <v>7.5</v>
      </c>
      <c r="N11" s="139">
        <v>2.75</v>
      </c>
      <c r="O11" s="139">
        <v>7.65</v>
      </c>
      <c r="P11" s="139">
        <v>2.5499999999999998</v>
      </c>
      <c r="Q11" s="139">
        <v>0.85</v>
      </c>
      <c r="R11" s="139">
        <v>0.56999999999999995</v>
      </c>
      <c r="S11" s="139">
        <v>8.51</v>
      </c>
      <c r="T11" s="139">
        <v>3.12</v>
      </c>
    </row>
    <row r="12" spans="1:20" ht="14.6">
      <c r="A12" s="7"/>
      <c r="B12" s="140">
        <v>16</v>
      </c>
      <c r="C12" s="139">
        <v>3.52</v>
      </c>
      <c r="D12" s="139">
        <v>1.17</v>
      </c>
      <c r="E12" s="139">
        <v>0.39</v>
      </c>
      <c r="F12" s="139">
        <v>0.26</v>
      </c>
      <c r="G12" s="139">
        <v>3.91</v>
      </c>
      <c r="H12" s="139">
        <v>1.43</v>
      </c>
      <c r="I12" s="139">
        <v>6.75</v>
      </c>
      <c r="J12" s="139">
        <v>2.25</v>
      </c>
      <c r="K12" s="139">
        <v>0.75</v>
      </c>
      <c r="L12" s="139">
        <v>0.5</v>
      </c>
      <c r="M12" s="139">
        <v>7.5</v>
      </c>
      <c r="N12" s="139">
        <v>2.75</v>
      </c>
      <c r="O12" s="139">
        <v>7.65</v>
      </c>
      <c r="P12" s="139">
        <v>2.5499999999999998</v>
      </c>
      <c r="Q12" s="139">
        <v>0.85</v>
      </c>
      <c r="R12" s="139">
        <v>0.56999999999999995</v>
      </c>
      <c r="S12" s="139">
        <v>8.51</v>
      </c>
      <c r="T12" s="139">
        <v>3.12</v>
      </c>
    </row>
    <row r="13" spans="1:20" ht="14.6">
      <c r="A13" s="7"/>
      <c r="B13" s="140">
        <v>17</v>
      </c>
      <c r="C13" s="139">
        <v>4.17</v>
      </c>
      <c r="D13" s="139">
        <v>1.43</v>
      </c>
      <c r="E13" s="139">
        <v>0.52</v>
      </c>
      <c r="F13" s="139">
        <v>0.26</v>
      </c>
      <c r="G13" s="139">
        <v>4.6900000000000004</v>
      </c>
      <c r="H13" s="139">
        <v>1.69</v>
      </c>
      <c r="I13" s="139">
        <v>8</v>
      </c>
      <c r="J13" s="139">
        <v>2.75</v>
      </c>
      <c r="K13" s="139">
        <v>1</v>
      </c>
      <c r="L13" s="139">
        <v>0.5</v>
      </c>
      <c r="M13" s="139">
        <v>9</v>
      </c>
      <c r="N13" s="139">
        <v>3.25</v>
      </c>
      <c r="O13" s="139">
        <v>9.07</v>
      </c>
      <c r="P13" s="139">
        <v>3.12</v>
      </c>
      <c r="Q13" s="139">
        <v>1.1299999999999999</v>
      </c>
      <c r="R13" s="139">
        <v>0.56999999999999995</v>
      </c>
      <c r="S13" s="139">
        <v>10.210000000000001</v>
      </c>
      <c r="T13" s="139">
        <v>3.69</v>
      </c>
    </row>
    <row r="14" spans="1:20" ht="14.6">
      <c r="A14" s="7"/>
      <c r="B14" s="140">
        <v>18</v>
      </c>
      <c r="C14" s="139">
        <v>4.3</v>
      </c>
      <c r="D14" s="139">
        <v>1.56</v>
      </c>
      <c r="E14" s="139">
        <v>0.91</v>
      </c>
      <c r="F14" s="139">
        <v>0.26</v>
      </c>
      <c r="G14" s="139">
        <v>5.21</v>
      </c>
      <c r="H14" s="139">
        <v>1.82</v>
      </c>
      <c r="I14" s="139">
        <v>8.25</v>
      </c>
      <c r="J14" s="139">
        <v>3</v>
      </c>
      <c r="K14" s="139">
        <v>1.75</v>
      </c>
      <c r="L14" s="139">
        <v>0.5</v>
      </c>
      <c r="M14" s="139">
        <v>10</v>
      </c>
      <c r="N14" s="139">
        <v>3.5</v>
      </c>
      <c r="O14" s="139">
        <v>9.36</v>
      </c>
      <c r="P14" s="139">
        <v>3.4</v>
      </c>
      <c r="Q14" s="139">
        <v>1.98</v>
      </c>
      <c r="R14" s="139">
        <v>0.56999999999999995</v>
      </c>
      <c r="S14" s="139">
        <v>11.34</v>
      </c>
      <c r="T14" s="139">
        <v>3.97</v>
      </c>
    </row>
    <row r="15" spans="1:20" ht="14.6">
      <c r="A15" s="7"/>
      <c r="B15" s="140">
        <v>19</v>
      </c>
      <c r="C15" s="139">
        <v>4.82</v>
      </c>
      <c r="D15" s="139">
        <v>1.69</v>
      </c>
      <c r="E15" s="139">
        <v>0.78</v>
      </c>
      <c r="F15" s="139">
        <v>0.26</v>
      </c>
      <c r="G15" s="139">
        <v>5.6</v>
      </c>
      <c r="H15" s="139">
        <v>1.95</v>
      </c>
      <c r="I15" s="139">
        <v>9.25</v>
      </c>
      <c r="J15" s="139">
        <v>3.25</v>
      </c>
      <c r="K15" s="139">
        <v>1.5</v>
      </c>
      <c r="L15" s="139">
        <v>0.5</v>
      </c>
      <c r="M15" s="139">
        <v>10.75</v>
      </c>
      <c r="N15" s="139">
        <v>3.75</v>
      </c>
      <c r="O15" s="139">
        <v>10.49</v>
      </c>
      <c r="P15" s="139">
        <v>3.69</v>
      </c>
      <c r="Q15" s="139">
        <v>1.7</v>
      </c>
      <c r="R15" s="139">
        <v>0.56999999999999995</v>
      </c>
      <c r="S15" s="139">
        <v>12.19</v>
      </c>
      <c r="T15" s="139">
        <v>4.25</v>
      </c>
    </row>
    <row r="16" spans="1:20" ht="14.6">
      <c r="A16" s="7"/>
      <c r="B16" s="140">
        <v>20</v>
      </c>
      <c r="C16" s="139">
        <v>4.95</v>
      </c>
      <c r="D16" s="139">
        <v>1.56</v>
      </c>
      <c r="E16" s="139">
        <v>1.04</v>
      </c>
      <c r="F16" s="139">
        <v>0.39</v>
      </c>
      <c r="G16" s="139">
        <v>5.99</v>
      </c>
      <c r="H16" s="139">
        <v>1.95</v>
      </c>
      <c r="I16" s="139">
        <v>9.5</v>
      </c>
      <c r="J16" s="139">
        <v>3</v>
      </c>
      <c r="K16" s="139">
        <v>2</v>
      </c>
      <c r="L16" s="139">
        <v>0.75</v>
      </c>
      <c r="M16" s="139">
        <v>11.5</v>
      </c>
      <c r="N16" s="139">
        <v>3.75</v>
      </c>
      <c r="O16" s="139">
        <v>10.77</v>
      </c>
      <c r="P16" s="139">
        <v>3.4</v>
      </c>
      <c r="Q16" s="139">
        <v>2.27</v>
      </c>
      <c r="R16" s="139">
        <v>0.85</v>
      </c>
      <c r="S16" s="139">
        <v>13.04</v>
      </c>
      <c r="T16" s="139">
        <v>4.25</v>
      </c>
    </row>
    <row r="17" spans="1:20" ht="14.6">
      <c r="A17" s="7"/>
      <c r="B17" s="140">
        <v>21</v>
      </c>
      <c r="C17" s="139">
        <v>5.08</v>
      </c>
      <c r="D17" s="139">
        <v>1.56</v>
      </c>
      <c r="E17" s="139">
        <v>1.04</v>
      </c>
      <c r="F17" s="139">
        <v>0.39</v>
      </c>
      <c r="G17" s="139">
        <v>6.12</v>
      </c>
      <c r="H17" s="139">
        <v>1.95</v>
      </c>
      <c r="I17" s="139">
        <v>9.75</v>
      </c>
      <c r="J17" s="139">
        <v>3</v>
      </c>
      <c r="K17" s="139">
        <v>2</v>
      </c>
      <c r="L17" s="139">
        <v>0.75</v>
      </c>
      <c r="M17" s="139">
        <v>11.75</v>
      </c>
      <c r="N17" s="139">
        <v>3.75</v>
      </c>
      <c r="O17" s="139">
        <v>11.06</v>
      </c>
      <c r="P17" s="139">
        <v>3.4</v>
      </c>
      <c r="Q17" s="139">
        <v>2.27</v>
      </c>
      <c r="R17" s="139">
        <v>0.85</v>
      </c>
      <c r="S17" s="139">
        <v>13.32</v>
      </c>
      <c r="T17" s="139">
        <v>4.25</v>
      </c>
    </row>
    <row r="18" spans="1:20" ht="14.6">
      <c r="A18" s="7"/>
      <c r="B18" s="140">
        <v>22</v>
      </c>
      <c r="C18" s="139">
        <v>5.08</v>
      </c>
      <c r="D18" s="139">
        <v>1.43</v>
      </c>
      <c r="E18" s="139">
        <v>1.17</v>
      </c>
      <c r="F18" s="139">
        <v>0.26</v>
      </c>
      <c r="G18" s="139">
        <v>6.25</v>
      </c>
      <c r="H18" s="139">
        <v>1.69</v>
      </c>
      <c r="I18" s="139">
        <v>9.75</v>
      </c>
      <c r="J18" s="139">
        <v>2.75</v>
      </c>
      <c r="K18" s="139">
        <v>2.25</v>
      </c>
      <c r="L18" s="139">
        <v>0.5</v>
      </c>
      <c r="M18" s="139">
        <v>12</v>
      </c>
      <c r="N18" s="139">
        <v>3.25</v>
      </c>
      <c r="O18" s="139">
        <v>11.06</v>
      </c>
      <c r="P18" s="139">
        <v>3.12</v>
      </c>
      <c r="Q18" s="139">
        <v>2.5499999999999998</v>
      </c>
      <c r="R18" s="139">
        <v>0.56999999999999995</v>
      </c>
      <c r="S18" s="139">
        <v>13.61</v>
      </c>
      <c r="T18" s="139">
        <v>3.69</v>
      </c>
    </row>
    <row r="19" spans="1:20" ht="14.6">
      <c r="A19" s="7"/>
      <c r="B19" s="140">
        <v>23</v>
      </c>
      <c r="C19" s="139">
        <v>5.08</v>
      </c>
      <c r="D19" s="139">
        <v>1.43</v>
      </c>
      <c r="E19" s="139">
        <v>1.43</v>
      </c>
      <c r="F19" s="139">
        <v>0.26</v>
      </c>
      <c r="G19" s="139">
        <v>6.51</v>
      </c>
      <c r="H19" s="139">
        <v>1.69</v>
      </c>
      <c r="I19" s="139">
        <v>9.75</v>
      </c>
      <c r="J19" s="139">
        <v>2.75</v>
      </c>
      <c r="K19" s="139">
        <v>2.75</v>
      </c>
      <c r="L19" s="139">
        <v>0.5</v>
      </c>
      <c r="M19" s="139">
        <v>12.5</v>
      </c>
      <c r="N19" s="139">
        <v>3.25</v>
      </c>
      <c r="O19" s="139">
        <v>11.06</v>
      </c>
      <c r="P19" s="139">
        <v>3.12</v>
      </c>
      <c r="Q19" s="139">
        <v>3.12</v>
      </c>
      <c r="R19" s="139">
        <v>0.56999999999999995</v>
      </c>
      <c r="S19" s="139">
        <v>14.18</v>
      </c>
      <c r="T19" s="139">
        <v>3.69</v>
      </c>
    </row>
    <row r="20" spans="1:20" ht="14.6">
      <c r="A20" s="7"/>
      <c r="B20" s="140">
        <v>24</v>
      </c>
      <c r="C20" s="139">
        <v>4.95</v>
      </c>
      <c r="D20" s="139">
        <v>1.17</v>
      </c>
      <c r="E20" s="139">
        <v>1.56</v>
      </c>
      <c r="F20" s="139">
        <v>0.65</v>
      </c>
      <c r="G20" s="139">
        <v>6.51</v>
      </c>
      <c r="H20" s="139">
        <v>1.82</v>
      </c>
      <c r="I20" s="139">
        <v>9.5</v>
      </c>
      <c r="J20" s="139">
        <v>2.25</v>
      </c>
      <c r="K20" s="139">
        <v>3</v>
      </c>
      <c r="L20" s="139">
        <v>1.25</v>
      </c>
      <c r="M20" s="139">
        <v>12.5</v>
      </c>
      <c r="N20" s="139">
        <v>3.5</v>
      </c>
      <c r="O20" s="139">
        <v>10.77</v>
      </c>
      <c r="P20" s="139">
        <v>2.5499999999999998</v>
      </c>
      <c r="Q20" s="139">
        <v>3.4</v>
      </c>
      <c r="R20" s="139">
        <v>1.42</v>
      </c>
      <c r="S20" s="139">
        <v>14.18</v>
      </c>
      <c r="T20" s="139">
        <v>3.97</v>
      </c>
    </row>
    <row r="21" spans="1:20" ht="14.6">
      <c r="A21" s="7"/>
      <c r="B21" s="140">
        <v>25</v>
      </c>
      <c r="C21" s="139">
        <v>4.82</v>
      </c>
      <c r="D21" s="139">
        <v>1.43</v>
      </c>
      <c r="E21" s="139">
        <v>1.69</v>
      </c>
      <c r="F21" s="139">
        <v>0.39</v>
      </c>
      <c r="G21" s="139">
        <v>6.51</v>
      </c>
      <c r="H21" s="139">
        <v>1.82</v>
      </c>
      <c r="I21" s="139">
        <v>9.25</v>
      </c>
      <c r="J21" s="139">
        <v>2.75</v>
      </c>
      <c r="K21" s="139">
        <v>3.25</v>
      </c>
      <c r="L21" s="139">
        <v>0.75</v>
      </c>
      <c r="M21" s="139">
        <v>12.5</v>
      </c>
      <c r="N21" s="139">
        <v>3.5</v>
      </c>
      <c r="O21" s="139">
        <v>10.49</v>
      </c>
      <c r="P21" s="139">
        <v>3.12</v>
      </c>
      <c r="Q21" s="139">
        <v>3.69</v>
      </c>
      <c r="R21" s="139">
        <v>0.85</v>
      </c>
      <c r="S21" s="139">
        <v>14.18</v>
      </c>
      <c r="T21" s="139">
        <v>3.97</v>
      </c>
    </row>
    <row r="22" spans="1:20" ht="14.6">
      <c r="A22" s="7"/>
      <c r="B22" s="140">
        <v>26</v>
      </c>
      <c r="C22" s="139">
        <v>4.82</v>
      </c>
      <c r="D22" s="139">
        <v>1.43</v>
      </c>
      <c r="E22" s="139">
        <v>1.43</v>
      </c>
      <c r="F22" s="139">
        <v>0.39</v>
      </c>
      <c r="G22" s="139">
        <v>6.25</v>
      </c>
      <c r="H22" s="139">
        <v>1.82</v>
      </c>
      <c r="I22" s="139">
        <v>9.25</v>
      </c>
      <c r="J22" s="139">
        <v>2.75</v>
      </c>
      <c r="K22" s="139">
        <v>2.75</v>
      </c>
      <c r="L22" s="139">
        <v>0.75</v>
      </c>
      <c r="M22" s="139">
        <v>12</v>
      </c>
      <c r="N22" s="139">
        <v>3.5</v>
      </c>
      <c r="O22" s="139">
        <v>10.49</v>
      </c>
      <c r="P22" s="139">
        <v>3.12</v>
      </c>
      <c r="Q22" s="139">
        <v>3.12</v>
      </c>
      <c r="R22" s="139">
        <v>0.85</v>
      </c>
      <c r="S22" s="139">
        <v>13.61</v>
      </c>
      <c r="T22" s="139">
        <v>3.97</v>
      </c>
    </row>
    <row r="23" spans="1:20" ht="14.6">
      <c r="A23" s="7"/>
      <c r="B23" s="140">
        <v>27</v>
      </c>
      <c r="C23" s="139">
        <v>4.5599999999999996</v>
      </c>
      <c r="D23" s="139">
        <v>1.56</v>
      </c>
      <c r="E23" s="139">
        <v>1.56</v>
      </c>
      <c r="F23" s="139">
        <v>0.65</v>
      </c>
      <c r="G23" s="139">
        <v>6.12</v>
      </c>
      <c r="H23" s="139">
        <v>2.21</v>
      </c>
      <c r="I23" s="139">
        <v>8.75</v>
      </c>
      <c r="J23" s="139">
        <v>3</v>
      </c>
      <c r="K23" s="139">
        <v>3</v>
      </c>
      <c r="L23" s="139">
        <v>1.25</v>
      </c>
      <c r="M23" s="139">
        <v>11.75</v>
      </c>
      <c r="N23" s="139">
        <v>4.25</v>
      </c>
      <c r="O23" s="139">
        <v>9.92</v>
      </c>
      <c r="P23" s="139">
        <v>3.4</v>
      </c>
      <c r="Q23" s="139">
        <v>3.4</v>
      </c>
      <c r="R23" s="139">
        <v>1.42</v>
      </c>
      <c r="S23" s="139">
        <v>13.32</v>
      </c>
      <c r="T23" s="139">
        <v>4.82</v>
      </c>
    </row>
    <row r="24" spans="1:20" ht="14.6">
      <c r="A24" s="7"/>
      <c r="B24" s="140">
        <v>28</v>
      </c>
      <c r="C24" s="139">
        <v>4.3</v>
      </c>
      <c r="D24" s="139">
        <v>1.56</v>
      </c>
      <c r="E24" s="139">
        <v>1.69</v>
      </c>
      <c r="F24" s="139">
        <v>0.78</v>
      </c>
      <c r="G24" s="139">
        <v>5.99</v>
      </c>
      <c r="H24" s="139">
        <v>2.34</v>
      </c>
      <c r="I24" s="139">
        <v>8.25</v>
      </c>
      <c r="J24" s="139">
        <v>3</v>
      </c>
      <c r="K24" s="139">
        <v>3.25</v>
      </c>
      <c r="L24" s="139">
        <v>1.5</v>
      </c>
      <c r="M24" s="139">
        <v>11.5</v>
      </c>
      <c r="N24" s="139">
        <v>4.5</v>
      </c>
      <c r="O24" s="139">
        <v>9.36</v>
      </c>
      <c r="P24" s="139">
        <v>3.4</v>
      </c>
      <c r="Q24" s="139">
        <v>3.69</v>
      </c>
      <c r="R24" s="139">
        <v>1.7</v>
      </c>
      <c r="S24" s="139">
        <v>13.04</v>
      </c>
      <c r="T24" s="139">
        <v>5.0999999999999996</v>
      </c>
    </row>
    <row r="25" spans="1:20" ht="14.6">
      <c r="A25" s="7"/>
      <c r="B25" s="140">
        <v>29</v>
      </c>
      <c r="C25" s="139">
        <v>4.3</v>
      </c>
      <c r="D25" s="139">
        <v>1.69</v>
      </c>
      <c r="E25" s="139">
        <v>1.82</v>
      </c>
      <c r="F25" s="139">
        <v>0.91</v>
      </c>
      <c r="G25" s="139">
        <v>6.12</v>
      </c>
      <c r="H25" s="139">
        <v>2.6</v>
      </c>
      <c r="I25" s="139">
        <v>8.25</v>
      </c>
      <c r="J25" s="139">
        <v>3.25</v>
      </c>
      <c r="K25" s="139">
        <v>3.5</v>
      </c>
      <c r="L25" s="139">
        <v>1.75</v>
      </c>
      <c r="M25" s="139">
        <v>11.75</v>
      </c>
      <c r="N25" s="139">
        <v>5</v>
      </c>
      <c r="O25" s="139">
        <v>9.36</v>
      </c>
      <c r="P25" s="139">
        <v>3.69</v>
      </c>
      <c r="Q25" s="139">
        <v>3.97</v>
      </c>
      <c r="R25" s="139">
        <v>1.98</v>
      </c>
      <c r="S25" s="139">
        <v>13.32</v>
      </c>
      <c r="T25" s="139">
        <v>5.67</v>
      </c>
    </row>
    <row r="26" spans="1:20" ht="14.6">
      <c r="A26" s="7"/>
      <c r="B26" s="140">
        <v>30</v>
      </c>
      <c r="C26" s="139">
        <v>4.3</v>
      </c>
      <c r="D26" s="139">
        <v>1.82</v>
      </c>
      <c r="E26" s="139">
        <v>1.82</v>
      </c>
      <c r="F26" s="139">
        <v>1.04</v>
      </c>
      <c r="G26" s="139">
        <v>6.12</v>
      </c>
      <c r="H26" s="139">
        <v>2.86</v>
      </c>
      <c r="I26" s="139">
        <v>8.25</v>
      </c>
      <c r="J26" s="139">
        <v>3.5</v>
      </c>
      <c r="K26" s="139">
        <v>3.5</v>
      </c>
      <c r="L26" s="139">
        <v>2</v>
      </c>
      <c r="M26" s="139">
        <v>11.75</v>
      </c>
      <c r="N26" s="139">
        <v>5.5</v>
      </c>
      <c r="O26" s="139">
        <v>9.36</v>
      </c>
      <c r="P26" s="139">
        <v>3.97</v>
      </c>
      <c r="Q26" s="139">
        <v>3.97</v>
      </c>
      <c r="R26" s="139">
        <v>2.27</v>
      </c>
      <c r="S26" s="139">
        <v>13.32</v>
      </c>
      <c r="T26" s="139">
        <v>6.24</v>
      </c>
    </row>
    <row r="27" spans="1:20" ht="14.6">
      <c r="A27" s="7"/>
      <c r="B27" s="140">
        <v>31</v>
      </c>
      <c r="C27" s="139">
        <v>4.3</v>
      </c>
      <c r="D27" s="139">
        <v>1.82</v>
      </c>
      <c r="E27" s="139">
        <v>1.95</v>
      </c>
      <c r="F27" s="139">
        <v>1.17</v>
      </c>
      <c r="G27" s="139">
        <v>6.25</v>
      </c>
      <c r="H27" s="139">
        <v>2.99</v>
      </c>
      <c r="I27" s="139">
        <v>8.25</v>
      </c>
      <c r="J27" s="139">
        <v>3.5</v>
      </c>
      <c r="K27" s="139">
        <v>3.75</v>
      </c>
      <c r="L27" s="139">
        <v>2.25</v>
      </c>
      <c r="M27" s="139">
        <v>12</v>
      </c>
      <c r="N27" s="139">
        <v>5.75</v>
      </c>
      <c r="O27" s="139">
        <v>9.36</v>
      </c>
      <c r="P27" s="139">
        <v>3.97</v>
      </c>
      <c r="Q27" s="139">
        <v>4.25</v>
      </c>
      <c r="R27" s="139">
        <v>2.5499999999999998</v>
      </c>
      <c r="S27" s="139">
        <v>13.61</v>
      </c>
      <c r="T27" s="139">
        <v>6.52</v>
      </c>
    </row>
    <row r="28" spans="1:20" ht="14.6">
      <c r="A28" s="7"/>
      <c r="B28" s="140">
        <v>32</v>
      </c>
      <c r="C28" s="139">
        <v>4.3</v>
      </c>
      <c r="D28" s="139">
        <v>1.95</v>
      </c>
      <c r="E28" s="139">
        <v>1.95</v>
      </c>
      <c r="F28" s="139">
        <v>1.17</v>
      </c>
      <c r="G28" s="139">
        <v>6.25</v>
      </c>
      <c r="H28" s="139">
        <v>3.12</v>
      </c>
      <c r="I28" s="139">
        <v>8.25</v>
      </c>
      <c r="J28" s="139">
        <v>3.75</v>
      </c>
      <c r="K28" s="139">
        <v>3.75</v>
      </c>
      <c r="L28" s="139">
        <v>2.25</v>
      </c>
      <c r="M28" s="139">
        <v>12</v>
      </c>
      <c r="N28" s="139">
        <v>6</v>
      </c>
      <c r="O28" s="139">
        <v>9.36</v>
      </c>
      <c r="P28" s="139">
        <v>4.25</v>
      </c>
      <c r="Q28" s="139">
        <v>4.25</v>
      </c>
      <c r="R28" s="139">
        <v>2.5499999999999998</v>
      </c>
      <c r="S28" s="139">
        <v>13.61</v>
      </c>
      <c r="T28" s="139">
        <v>6.8</v>
      </c>
    </row>
    <row r="29" spans="1:20" ht="14.6">
      <c r="A29" s="7"/>
      <c r="B29" s="140">
        <v>33</v>
      </c>
      <c r="C29" s="139">
        <v>4.3</v>
      </c>
      <c r="D29" s="139">
        <v>2.21</v>
      </c>
      <c r="E29" s="139">
        <v>1.95</v>
      </c>
      <c r="F29" s="139">
        <v>1.56</v>
      </c>
      <c r="G29" s="139">
        <v>6.25</v>
      </c>
      <c r="H29" s="139">
        <v>3.78</v>
      </c>
      <c r="I29" s="139">
        <v>8.25</v>
      </c>
      <c r="J29" s="139">
        <v>4.25</v>
      </c>
      <c r="K29" s="139">
        <v>3.75</v>
      </c>
      <c r="L29" s="139">
        <v>3</v>
      </c>
      <c r="M29" s="139">
        <v>12</v>
      </c>
      <c r="N29" s="139">
        <v>7.25</v>
      </c>
      <c r="O29" s="139">
        <v>9.36</v>
      </c>
      <c r="P29" s="139">
        <v>4.82</v>
      </c>
      <c r="Q29" s="139">
        <v>4.25</v>
      </c>
      <c r="R29" s="139">
        <v>3.4</v>
      </c>
      <c r="S29" s="139">
        <v>13.61</v>
      </c>
      <c r="T29" s="139">
        <v>8.2200000000000006</v>
      </c>
    </row>
    <row r="30" spans="1:20" ht="14.6">
      <c r="A30" s="7"/>
      <c r="B30" s="140">
        <v>34</v>
      </c>
      <c r="C30" s="139">
        <v>4.3</v>
      </c>
      <c r="D30" s="139">
        <v>2.34</v>
      </c>
      <c r="E30" s="139">
        <v>2.21</v>
      </c>
      <c r="F30" s="139">
        <v>1.82</v>
      </c>
      <c r="G30" s="139">
        <v>6.51</v>
      </c>
      <c r="H30" s="139">
        <v>4.17</v>
      </c>
      <c r="I30" s="139">
        <v>8.25</v>
      </c>
      <c r="J30" s="139">
        <v>4.5</v>
      </c>
      <c r="K30" s="139">
        <v>4.25</v>
      </c>
      <c r="L30" s="139">
        <v>3.5</v>
      </c>
      <c r="M30" s="139">
        <v>12.5</v>
      </c>
      <c r="N30" s="139">
        <v>8</v>
      </c>
      <c r="O30" s="139">
        <v>9.36</v>
      </c>
      <c r="P30" s="139">
        <v>5.0999999999999996</v>
      </c>
      <c r="Q30" s="139">
        <v>4.82</v>
      </c>
      <c r="R30" s="139">
        <v>3.97</v>
      </c>
      <c r="S30" s="139">
        <v>14.18</v>
      </c>
      <c r="T30" s="139">
        <v>9.07</v>
      </c>
    </row>
    <row r="31" spans="1:20" ht="14.6">
      <c r="A31" s="7"/>
      <c r="B31" s="140">
        <v>35</v>
      </c>
      <c r="C31" s="139">
        <v>4.3</v>
      </c>
      <c r="D31" s="139">
        <v>2.4700000000000002</v>
      </c>
      <c r="E31" s="139">
        <v>2.6</v>
      </c>
      <c r="F31" s="139">
        <v>2.08</v>
      </c>
      <c r="G31" s="139">
        <v>6.9</v>
      </c>
      <c r="H31" s="139">
        <v>4.5599999999999996</v>
      </c>
      <c r="I31" s="139">
        <v>8.25</v>
      </c>
      <c r="J31" s="139">
        <v>4.75</v>
      </c>
      <c r="K31" s="139">
        <v>5</v>
      </c>
      <c r="L31" s="139">
        <v>4</v>
      </c>
      <c r="M31" s="139">
        <v>13.24</v>
      </c>
      <c r="N31" s="139">
        <v>8.75</v>
      </c>
      <c r="O31" s="139">
        <v>9.36</v>
      </c>
      <c r="P31" s="139">
        <v>5.39</v>
      </c>
      <c r="Q31" s="139">
        <v>5.67</v>
      </c>
      <c r="R31" s="139">
        <v>4.54</v>
      </c>
      <c r="S31" s="139">
        <v>15.03</v>
      </c>
      <c r="T31" s="139">
        <v>9.92</v>
      </c>
    </row>
    <row r="32" spans="1:20" ht="14.6">
      <c r="A32" s="7"/>
      <c r="B32" s="140">
        <v>36</v>
      </c>
      <c r="C32" s="139">
        <v>4.3</v>
      </c>
      <c r="D32" s="139">
        <v>2.73</v>
      </c>
      <c r="E32" s="139">
        <v>3.12</v>
      </c>
      <c r="F32" s="139">
        <v>2.34</v>
      </c>
      <c r="G32" s="139">
        <v>7.42</v>
      </c>
      <c r="H32" s="139">
        <v>5.08</v>
      </c>
      <c r="I32" s="139">
        <v>8.25</v>
      </c>
      <c r="J32" s="139">
        <v>5.25</v>
      </c>
      <c r="K32" s="139">
        <v>6</v>
      </c>
      <c r="L32" s="139">
        <v>4.5</v>
      </c>
      <c r="M32" s="139">
        <v>14.24</v>
      </c>
      <c r="N32" s="139">
        <v>9.75</v>
      </c>
      <c r="O32" s="139">
        <v>9.36</v>
      </c>
      <c r="P32" s="139">
        <v>5.95</v>
      </c>
      <c r="Q32" s="139">
        <v>6.8</v>
      </c>
      <c r="R32" s="139">
        <v>5.0999999999999996</v>
      </c>
      <c r="S32" s="139">
        <v>16.16</v>
      </c>
      <c r="T32" s="139">
        <v>11.06</v>
      </c>
    </row>
    <row r="33" spans="1:20" ht="14.6">
      <c r="A33" s="7"/>
      <c r="B33" s="140">
        <v>37</v>
      </c>
      <c r="C33" s="139">
        <v>4.5599999999999996</v>
      </c>
      <c r="D33" s="139">
        <v>2.99</v>
      </c>
      <c r="E33" s="139">
        <v>3.39</v>
      </c>
      <c r="F33" s="139">
        <v>2.73</v>
      </c>
      <c r="G33" s="139">
        <v>7.94</v>
      </c>
      <c r="H33" s="139">
        <v>5.73</v>
      </c>
      <c r="I33" s="139">
        <v>8.75</v>
      </c>
      <c r="J33" s="139">
        <v>5.75</v>
      </c>
      <c r="K33" s="139">
        <v>6.5</v>
      </c>
      <c r="L33" s="139">
        <v>5.25</v>
      </c>
      <c r="M33" s="139">
        <v>15.24</v>
      </c>
      <c r="N33" s="139">
        <v>11</v>
      </c>
      <c r="O33" s="139">
        <v>9.92</v>
      </c>
      <c r="P33" s="139">
        <v>6.52</v>
      </c>
      <c r="Q33" s="139">
        <v>7.37</v>
      </c>
      <c r="R33" s="139">
        <v>5.95</v>
      </c>
      <c r="S33" s="139">
        <v>17.29</v>
      </c>
      <c r="T33" s="139">
        <v>12.47</v>
      </c>
    </row>
    <row r="34" spans="1:20" ht="14.6">
      <c r="A34" s="7"/>
      <c r="B34" s="140">
        <v>38</v>
      </c>
      <c r="C34" s="139">
        <v>4.82</v>
      </c>
      <c r="D34" s="139">
        <v>3.12</v>
      </c>
      <c r="E34" s="139">
        <v>3.91</v>
      </c>
      <c r="F34" s="139">
        <v>3.26</v>
      </c>
      <c r="G34" s="139">
        <v>8.7200000000000006</v>
      </c>
      <c r="H34" s="139">
        <v>6.38</v>
      </c>
      <c r="I34" s="139">
        <v>9.25</v>
      </c>
      <c r="J34" s="139">
        <v>6</v>
      </c>
      <c r="K34" s="139">
        <v>7.5</v>
      </c>
      <c r="L34" s="139">
        <v>6.25</v>
      </c>
      <c r="M34" s="139">
        <v>16.739999999999998</v>
      </c>
      <c r="N34" s="139">
        <v>12.25</v>
      </c>
      <c r="O34" s="139">
        <v>10.49</v>
      </c>
      <c r="P34" s="139">
        <v>6.8</v>
      </c>
      <c r="Q34" s="139">
        <v>8.51</v>
      </c>
      <c r="R34" s="139">
        <v>7.09</v>
      </c>
      <c r="S34" s="139">
        <v>18.989999999999998</v>
      </c>
      <c r="T34" s="139">
        <v>13.89</v>
      </c>
    </row>
    <row r="35" spans="1:20" ht="14.6">
      <c r="A35" s="7"/>
      <c r="B35" s="140">
        <v>39</v>
      </c>
      <c r="C35" s="139">
        <v>5.08</v>
      </c>
      <c r="D35" s="139">
        <v>3.52</v>
      </c>
      <c r="E35" s="139">
        <v>4.5599999999999996</v>
      </c>
      <c r="F35" s="139">
        <v>3.39</v>
      </c>
      <c r="G35" s="139">
        <v>9.6300000000000008</v>
      </c>
      <c r="H35" s="139">
        <v>6.9</v>
      </c>
      <c r="I35" s="139">
        <v>9.75</v>
      </c>
      <c r="J35" s="139">
        <v>6.75</v>
      </c>
      <c r="K35" s="139">
        <v>8.75</v>
      </c>
      <c r="L35" s="139">
        <v>6.5</v>
      </c>
      <c r="M35" s="139">
        <v>18.489999999999998</v>
      </c>
      <c r="N35" s="139">
        <v>13.24</v>
      </c>
      <c r="O35" s="139">
        <v>11.06</v>
      </c>
      <c r="P35" s="139">
        <v>7.65</v>
      </c>
      <c r="Q35" s="139">
        <v>9.92</v>
      </c>
      <c r="R35" s="139">
        <v>7.37</v>
      </c>
      <c r="S35" s="139">
        <v>20.98</v>
      </c>
      <c r="T35" s="139">
        <v>15.03</v>
      </c>
    </row>
    <row r="36" spans="1:20" ht="14.6">
      <c r="A36" s="7"/>
      <c r="B36" s="140">
        <v>40</v>
      </c>
      <c r="C36" s="139">
        <v>5.47</v>
      </c>
      <c r="D36" s="139">
        <v>3.65</v>
      </c>
      <c r="E36" s="139">
        <v>5.08</v>
      </c>
      <c r="F36" s="139">
        <v>4.04</v>
      </c>
      <c r="G36" s="139">
        <v>10.55</v>
      </c>
      <c r="H36" s="139">
        <v>7.68</v>
      </c>
      <c r="I36" s="139">
        <v>10.5</v>
      </c>
      <c r="J36" s="139">
        <v>7</v>
      </c>
      <c r="K36" s="139">
        <v>9.75</v>
      </c>
      <c r="L36" s="139">
        <v>7.75</v>
      </c>
      <c r="M36" s="139">
        <v>20.239999999999998</v>
      </c>
      <c r="N36" s="139">
        <v>14.74</v>
      </c>
      <c r="O36" s="139">
        <v>11.91</v>
      </c>
      <c r="P36" s="139">
        <v>7.94</v>
      </c>
      <c r="Q36" s="139">
        <v>11.06</v>
      </c>
      <c r="R36" s="139">
        <v>8.7899999999999991</v>
      </c>
      <c r="S36" s="139">
        <v>22.96</v>
      </c>
      <c r="T36" s="139">
        <v>16.73</v>
      </c>
    </row>
    <row r="37" spans="1:20" ht="14.6">
      <c r="A37" s="7"/>
      <c r="B37" s="140">
        <v>41</v>
      </c>
      <c r="C37" s="139">
        <v>5.6</v>
      </c>
      <c r="D37" s="139">
        <v>4.3</v>
      </c>
      <c r="E37" s="139">
        <v>5.6</v>
      </c>
      <c r="F37" s="139">
        <v>4.5599999999999996</v>
      </c>
      <c r="G37" s="139">
        <v>11.2</v>
      </c>
      <c r="H37" s="139">
        <v>8.85</v>
      </c>
      <c r="I37" s="139">
        <v>10.75</v>
      </c>
      <c r="J37" s="139">
        <v>8.25</v>
      </c>
      <c r="K37" s="139">
        <v>10.75</v>
      </c>
      <c r="L37" s="139">
        <v>8.75</v>
      </c>
      <c r="M37" s="139">
        <v>21.49</v>
      </c>
      <c r="N37" s="139">
        <v>16.989999999999998</v>
      </c>
      <c r="O37" s="139">
        <v>12.19</v>
      </c>
      <c r="P37" s="139">
        <v>9.36</v>
      </c>
      <c r="Q37" s="139">
        <v>12.19</v>
      </c>
      <c r="R37" s="139">
        <v>9.92</v>
      </c>
      <c r="S37" s="139">
        <v>24.38</v>
      </c>
      <c r="T37" s="139">
        <v>19.28</v>
      </c>
    </row>
    <row r="38" spans="1:20" ht="14.6">
      <c r="A38" s="7"/>
      <c r="B38" s="140">
        <v>42</v>
      </c>
      <c r="C38" s="139">
        <v>5.99</v>
      </c>
      <c r="D38" s="139">
        <v>4.82</v>
      </c>
      <c r="E38" s="139">
        <v>5.99</v>
      </c>
      <c r="F38" s="139">
        <v>5.21</v>
      </c>
      <c r="G38" s="139">
        <v>11.98</v>
      </c>
      <c r="H38" s="139">
        <v>10.029999999999999</v>
      </c>
      <c r="I38" s="139">
        <v>11.5</v>
      </c>
      <c r="J38" s="139">
        <v>9.25</v>
      </c>
      <c r="K38" s="139">
        <v>11.5</v>
      </c>
      <c r="L38" s="139">
        <v>10</v>
      </c>
      <c r="M38" s="139">
        <v>22.99</v>
      </c>
      <c r="N38" s="139">
        <v>19.239999999999998</v>
      </c>
      <c r="O38" s="139">
        <v>13.04</v>
      </c>
      <c r="P38" s="139">
        <v>10.49</v>
      </c>
      <c r="Q38" s="139">
        <v>13.04</v>
      </c>
      <c r="R38" s="139">
        <v>11.34</v>
      </c>
      <c r="S38" s="139">
        <v>26.08</v>
      </c>
      <c r="T38" s="139">
        <v>21.83</v>
      </c>
    </row>
    <row r="39" spans="1:20" ht="14.6">
      <c r="A39" s="7"/>
      <c r="B39" s="140">
        <v>43</v>
      </c>
      <c r="C39" s="139">
        <v>6.51</v>
      </c>
      <c r="D39" s="139">
        <v>5.08</v>
      </c>
      <c r="E39" s="139">
        <v>6.9</v>
      </c>
      <c r="F39" s="139">
        <v>5.73</v>
      </c>
      <c r="G39" s="139">
        <v>13.41</v>
      </c>
      <c r="H39" s="139">
        <v>10.81</v>
      </c>
      <c r="I39" s="139">
        <v>12.5</v>
      </c>
      <c r="J39" s="139">
        <v>9.75</v>
      </c>
      <c r="K39" s="139">
        <v>13.24</v>
      </c>
      <c r="L39" s="139">
        <v>11</v>
      </c>
      <c r="M39" s="139">
        <v>25.74</v>
      </c>
      <c r="N39" s="139">
        <v>20.74</v>
      </c>
      <c r="O39" s="139">
        <v>14.18</v>
      </c>
      <c r="P39" s="139">
        <v>11.06</v>
      </c>
      <c r="Q39" s="139">
        <v>15.03</v>
      </c>
      <c r="R39" s="139">
        <v>12.47</v>
      </c>
      <c r="S39" s="139">
        <v>29.2</v>
      </c>
      <c r="T39" s="139">
        <v>23.53</v>
      </c>
    </row>
    <row r="40" spans="1:20" ht="14.6">
      <c r="A40" s="7"/>
      <c r="B40" s="140">
        <v>44</v>
      </c>
      <c r="C40" s="139">
        <v>7.03</v>
      </c>
      <c r="D40" s="139">
        <v>5.6</v>
      </c>
      <c r="E40" s="139">
        <v>7.81</v>
      </c>
      <c r="F40" s="139">
        <v>6.77</v>
      </c>
      <c r="G40" s="139">
        <v>14.84</v>
      </c>
      <c r="H40" s="139">
        <v>12.37</v>
      </c>
      <c r="I40" s="139">
        <v>13.49</v>
      </c>
      <c r="J40" s="139">
        <v>10.75</v>
      </c>
      <c r="K40" s="139">
        <v>14.99</v>
      </c>
      <c r="L40" s="139">
        <v>12.99</v>
      </c>
      <c r="M40" s="139">
        <v>28.49</v>
      </c>
      <c r="N40" s="139">
        <v>23.74</v>
      </c>
      <c r="O40" s="139">
        <v>15.31</v>
      </c>
      <c r="P40" s="139">
        <v>12.19</v>
      </c>
      <c r="Q40" s="139">
        <v>17.010000000000002</v>
      </c>
      <c r="R40" s="139">
        <v>14.74</v>
      </c>
      <c r="S40" s="139">
        <v>32.32</v>
      </c>
      <c r="T40" s="139">
        <v>26.93</v>
      </c>
    </row>
    <row r="41" spans="1:20" ht="14.6">
      <c r="A41" s="7"/>
      <c r="B41" s="140">
        <v>45</v>
      </c>
      <c r="C41" s="139">
        <v>7.68</v>
      </c>
      <c r="D41" s="139">
        <v>5.99</v>
      </c>
      <c r="E41" s="139">
        <v>8.59</v>
      </c>
      <c r="F41" s="139">
        <v>7.55</v>
      </c>
      <c r="G41" s="139">
        <v>16.28</v>
      </c>
      <c r="H41" s="139">
        <v>13.54</v>
      </c>
      <c r="I41" s="139">
        <v>14.74</v>
      </c>
      <c r="J41" s="139">
        <v>11.5</v>
      </c>
      <c r="K41" s="139">
        <v>16.489999999999998</v>
      </c>
      <c r="L41" s="139">
        <v>14.49</v>
      </c>
      <c r="M41" s="139">
        <v>31.24</v>
      </c>
      <c r="N41" s="139">
        <v>25.99</v>
      </c>
      <c r="O41" s="139">
        <v>16.73</v>
      </c>
      <c r="P41" s="139">
        <v>13.04</v>
      </c>
      <c r="Q41" s="139">
        <v>18.71</v>
      </c>
      <c r="R41" s="139">
        <v>16.440000000000001</v>
      </c>
      <c r="S41" s="139">
        <v>35.44</v>
      </c>
      <c r="T41" s="139">
        <v>29.48</v>
      </c>
    </row>
    <row r="42" spans="1:20" ht="14.6">
      <c r="A42" s="7"/>
      <c r="B42" s="140">
        <v>46</v>
      </c>
      <c r="C42" s="139">
        <v>8.1999999999999993</v>
      </c>
      <c r="D42" s="139">
        <v>6.51</v>
      </c>
      <c r="E42" s="139">
        <v>9.6300000000000008</v>
      </c>
      <c r="F42" s="139">
        <v>8.1999999999999993</v>
      </c>
      <c r="G42" s="139">
        <v>17.84</v>
      </c>
      <c r="H42" s="139">
        <v>14.71</v>
      </c>
      <c r="I42" s="139">
        <v>15.74</v>
      </c>
      <c r="J42" s="139">
        <v>12.5</v>
      </c>
      <c r="K42" s="139">
        <v>18.489999999999998</v>
      </c>
      <c r="L42" s="139">
        <v>15.74</v>
      </c>
      <c r="M42" s="139">
        <v>34.24</v>
      </c>
      <c r="N42" s="139">
        <v>28.24</v>
      </c>
      <c r="O42" s="139">
        <v>17.86</v>
      </c>
      <c r="P42" s="139">
        <v>14.18</v>
      </c>
      <c r="Q42" s="139">
        <v>20.98</v>
      </c>
      <c r="R42" s="139">
        <v>17.86</v>
      </c>
      <c r="S42" s="139">
        <v>38.840000000000003</v>
      </c>
      <c r="T42" s="139">
        <v>32.04</v>
      </c>
    </row>
    <row r="43" spans="1:20" ht="14.6">
      <c r="A43" s="7"/>
      <c r="B43" s="140">
        <v>47</v>
      </c>
      <c r="C43" s="139">
        <v>8.85</v>
      </c>
      <c r="D43" s="139">
        <v>7.03</v>
      </c>
      <c r="E43" s="139">
        <v>11.07</v>
      </c>
      <c r="F43" s="139">
        <v>9.24</v>
      </c>
      <c r="G43" s="139">
        <v>19.920000000000002</v>
      </c>
      <c r="H43" s="139">
        <v>16.28</v>
      </c>
      <c r="I43" s="139">
        <v>16.989999999999998</v>
      </c>
      <c r="J43" s="139">
        <v>13.49</v>
      </c>
      <c r="K43" s="139">
        <v>21.24</v>
      </c>
      <c r="L43" s="139">
        <v>17.739999999999998</v>
      </c>
      <c r="M43" s="139">
        <v>38.229999999999997</v>
      </c>
      <c r="N43" s="139">
        <v>31.24</v>
      </c>
      <c r="O43" s="139">
        <v>19.28</v>
      </c>
      <c r="P43" s="139">
        <v>15.31</v>
      </c>
      <c r="Q43" s="139">
        <v>24.1</v>
      </c>
      <c r="R43" s="139">
        <v>20.13</v>
      </c>
      <c r="S43" s="139">
        <v>43.38</v>
      </c>
      <c r="T43" s="139">
        <v>35.44</v>
      </c>
    </row>
    <row r="44" spans="1:20" ht="14.6">
      <c r="A44" s="7"/>
      <c r="B44" s="140">
        <v>48</v>
      </c>
      <c r="C44" s="139">
        <v>10.029999999999999</v>
      </c>
      <c r="D44" s="139">
        <v>7.68</v>
      </c>
      <c r="E44" s="139">
        <v>12.63</v>
      </c>
      <c r="F44" s="139">
        <v>10.29</v>
      </c>
      <c r="G44" s="139">
        <v>22.65</v>
      </c>
      <c r="H44" s="139">
        <v>17.97</v>
      </c>
      <c r="I44" s="139">
        <v>19.239999999999998</v>
      </c>
      <c r="J44" s="139">
        <v>14.74</v>
      </c>
      <c r="K44" s="139">
        <v>24.24</v>
      </c>
      <c r="L44" s="139">
        <v>19.739999999999998</v>
      </c>
      <c r="M44" s="139">
        <v>43.48</v>
      </c>
      <c r="N44" s="139">
        <v>34.49</v>
      </c>
      <c r="O44" s="139">
        <v>21.83</v>
      </c>
      <c r="P44" s="139">
        <v>16.73</v>
      </c>
      <c r="Q44" s="139">
        <v>27.5</v>
      </c>
      <c r="R44" s="139">
        <v>22.4</v>
      </c>
      <c r="S44" s="139">
        <v>49.33</v>
      </c>
      <c r="T44" s="139">
        <v>39.119999999999997</v>
      </c>
    </row>
    <row r="45" spans="1:20" ht="14.6">
      <c r="A45" s="7"/>
      <c r="B45" s="140">
        <v>49</v>
      </c>
      <c r="C45" s="139">
        <v>11.2</v>
      </c>
      <c r="D45" s="139">
        <v>8.1999999999999993</v>
      </c>
      <c r="E45" s="139">
        <v>14.19</v>
      </c>
      <c r="F45" s="139">
        <v>11.46</v>
      </c>
      <c r="G45" s="139">
        <v>25.39</v>
      </c>
      <c r="H45" s="139">
        <v>19.66</v>
      </c>
      <c r="I45" s="139">
        <v>21.49</v>
      </c>
      <c r="J45" s="139">
        <v>15.74</v>
      </c>
      <c r="K45" s="139">
        <v>27.24</v>
      </c>
      <c r="L45" s="139">
        <v>21.99</v>
      </c>
      <c r="M45" s="139">
        <v>48.73</v>
      </c>
      <c r="N45" s="139">
        <v>37.729999999999997</v>
      </c>
      <c r="O45" s="139">
        <v>24.38</v>
      </c>
      <c r="P45" s="139">
        <v>17.86</v>
      </c>
      <c r="Q45" s="139">
        <v>30.9</v>
      </c>
      <c r="R45" s="139">
        <v>24.95</v>
      </c>
      <c r="S45" s="139">
        <v>55.28</v>
      </c>
      <c r="T45" s="139">
        <v>42.81</v>
      </c>
    </row>
    <row r="46" spans="1:20" ht="14.6">
      <c r="A46" s="7"/>
      <c r="B46" s="140">
        <v>50</v>
      </c>
      <c r="C46" s="139">
        <v>12.37</v>
      </c>
      <c r="D46" s="139">
        <v>8.85</v>
      </c>
      <c r="E46" s="139">
        <v>16.41</v>
      </c>
      <c r="F46" s="139">
        <v>12.63</v>
      </c>
      <c r="G46" s="139">
        <v>28.77</v>
      </c>
      <c r="H46" s="139">
        <v>21.48</v>
      </c>
      <c r="I46" s="139">
        <v>23.74</v>
      </c>
      <c r="J46" s="139">
        <v>16.989999999999998</v>
      </c>
      <c r="K46" s="139">
        <v>31.49</v>
      </c>
      <c r="L46" s="139">
        <v>24.24</v>
      </c>
      <c r="M46" s="139">
        <v>55.23</v>
      </c>
      <c r="N46" s="139">
        <v>41.23</v>
      </c>
      <c r="O46" s="139">
        <v>26.93</v>
      </c>
      <c r="P46" s="139">
        <v>19.28</v>
      </c>
      <c r="Q46" s="139">
        <v>35.72</v>
      </c>
      <c r="R46" s="139">
        <v>27.5</v>
      </c>
      <c r="S46" s="139">
        <v>62.65</v>
      </c>
      <c r="T46" s="139">
        <v>46.78</v>
      </c>
    </row>
    <row r="47" spans="1:20" ht="14.6">
      <c r="A47" s="7"/>
      <c r="B47" s="140">
        <v>51</v>
      </c>
      <c r="C47" s="139">
        <v>13.8</v>
      </c>
      <c r="D47" s="139">
        <v>9.3699999999999992</v>
      </c>
      <c r="E47" s="139">
        <v>18.62</v>
      </c>
      <c r="F47" s="139">
        <v>14.19</v>
      </c>
      <c r="G47" s="139">
        <v>32.42</v>
      </c>
      <c r="H47" s="139">
        <v>23.57</v>
      </c>
      <c r="I47" s="139">
        <v>26.49</v>
      </c>
      <c r="J47" s="139">
        <v>17.989999999999998</v>
      </c>
      <c r="K47" s="139">
        <v>35.74</v>
      </c>
      <c r="L47" s="139">
        <v>27.24</v>
      </c>
      <c r="M47" s="139">
        <v>62.23</v>
      </c>
      <c r="N47" s="139">
        <v>45.23</v>
      </c>
      <c r="O47" s="139">
        <v>30.05</v>
      </c>
      <c r="P47" s="139">
        <v>20.41</v>
      </c>
      <c r="Q47" s="139">
        <v>40.54</v>
      </c>
      <c r="R47" s="139">
        <v>30.9</v>
      </c>
      <c r="S47" s="139">
        <v>70.59</v>
      </c>
      <c r="T47" s="139">
        <v>51.31</v>
      </c>
    </row>
    <row r="48" spans="1:20" ht="14.6">
      <c r="A48" s="7"/>
      <c r="B48" s="140">
        <v>52</v>
      </c>
      <c r="C48" s="139">
        <v>15.49</v>
      </c>
      <c r="D48" s="139">
        <v>10.29</v>
      </c>
      <c r="E48" s="139">
        <v>21.48</v>
      </c>
      <c r="F48" s="139">
        <v>15.36</v>
      </c>
      <c r="G48" s="139">
        <v>36.979999999999997</v>
      </c>
      <c r="H48" s="139">
        <v>25.65</v>
      </c>
      <c r="I48" s="139">
        <v>29.74</v>
      </c>
      <c r="J48" s="139">
        <v>19.739999999999998</v>
      </c>
      <c r="K48" s="139">
        <v>41.23</v>
      </c>
      <c r="L48" s="139">
        <v>29.49</v>
      </c>
      <c r="M48" s="139">
        <v>70.97</v>
      </c>
      <c r="N48" s="139">
        <v>49.23</v>
      </c>
      <c r="O48" s="139">
        <v>33.74</v>
      </c>
      <c r="P48" s="139">
        <v>22.4</v>
      </c>
      <c r="Q48" s="139">
        <v>46.78</v>
      </c>
      <c r="R48" s="139">
        <v>33.450000000000003</v>
      </c>
      <c r="S48" s="139">
        <v>80.510000000000005</v>
      </c>
      <c r="T48" s="139">
        <v>55.85</v>
      </c>
    </row>
    <row r="49" spans="1:20" ht="14.6">
      <c r="A49" s="7"/>
      <c r="B49" s="140">
        <v>53</v>
      </c>
      <c r="C49" s="139">
        <v>17.190000000000001</v>
      </c>
      <c r="D49" s="139">
        <v>11.2</v>
      </c>
      <c r="E49" s="139">
        <v>24.87</v>
      </c>
      <c r="F49" s="139">
        <v>17.190000000000001</v>
      </c>
      <c r="G49" s="139">
        <v>42.05</v>
      </c>
      <c r="H49" s="139">
        <v>28.38</v>
      </c>
      <c r="I49" s="139">
        <v>32.99</v>
      </c>
      <c r="J49" s="139">
        <v>21.49</v>
      </c>
      <c r="K49" s="139">
        <v>47.73</v>
      </c>
      <c r="L49" s="139">
        <v>32.99</v>
      </c>
      <c r="M49" s="139">
        <v>80.72</v>
      </c>
      <c r="N49" s="139">
        <v>54.48</v>
      </c>
      <c r="O49" s="139">
        <v>37.42</v>
      </c>
      <c r="P49" s="139">
        <v>24.38</v>
      </c>
      <c r="Q49" s="139">
        <v>54.15</v>
      </c>
      <c r="R49" s="139">
        <v>37.42</v>
      </c>
      <c r="S49" s="139">
        <v>91.57</v>
      </c>
      <c r="T49" s="139">
        <v>61.8</v>
      </c>
    </row>
    <row r="50" spans="1:20" ht="14.6">
      <c r="A50" s="7"/>
      <c r="B50" s="140">
        <v>54</v>
      </c>
      <c r="C50" s="139">
        <v>19.53</v>
      </c>
      <c r="D50" s="139">
        <v>12.11</v>
      </c>
      <c r="E50" s="139">
        <v>28.25</v>
      </c>
      <c r="F50" s="139">
        <v>19.27</v>
      </c>
      <c r="G50" s="139">
        <v>47.78</v>
      </c>
      <c r="H50" s="139">
        <v>31.38</v>
      </c>
      <c r="I50" s="139">
        <v>37.49</v>
      </c>
      <c r="J50" s="139">
        <v>23.24</v>
      </c>
      <c r="K50" s="139">
        <v>54.23</v>
      </c>
      <c r="L50" s="139">
        <v>36.99</v>
      </c>
      <c r="M50" s="139">
        <v>91.71</v>
      </c>
      <c r="N50" s="139">
        <v>60.23</v>
      </c>
      <c r="O50" s="139">
        <v>42.53</v>
      </c>
      <c r="P50" s="139">
        <v>26.37</v>
      </c>
      <c r="Q50" s="139">
        <v>61.52</v>
      </c>
      <c r="R50" s="139">
        <v>41.96</v>
      </c>
      <c r="S50" s="139">
        <v>104.04</v>
      </c>
      <c r="T50" s="139">
        <v>68.319999999999993</v>
      </c>
    </row>
    <row r="51" spans="1:20" ht="14.6">
      <c r="A51" s="7"/>
      <c r="B51" s="140">
        <v>55</v>
      </c>
      <c r="C51" s="139">
        <v>21.87</v>
      </c>
      <c r="D51" s="139">
        <v>13.54</v>
      </c>
      <c r="E51" s="139">
        <v>32.29</v>
      </c>
      <c r="F51" s="139">
        <v>21.74</v>
      </c>
      <c r="G51" s="139">
        <v>54.16</v>
      </c>
      <c r="H51" s="139">
        <v>35.28</v>
      </c>
      <c r="I51" s="139">
        <v>41.98</v>
      </c>
      <c r="J51" s="139">
        <v>25.99</v>
      </c>
      <c r="K51" s="139">
        <v>61.98</v>
      </c>
      <c r="L51" s="139">
        <v>41.73</v>
      </c>
      <c r="M51" s="139">
        <v>103.96</v>
      </c>
      <c r="N51" s="139">
        <v>67.72</v>
      </c>
      <c r="O51" s="139">
        <v>47.63</v>
      </c>
      <c r="P51" s="139">
        <v>29.48</v>
      </c>
      <c r="Q51" s="139">
        <v>70.31</v>
      </c>
      <c r="R51" s="139">
        <v>47.34</v>
      </c>
      <c r="S51" s="139">
        <v>117.94</v>
      </c>
      <c r="T51" s="139">
        <v>76.83</v>
      </c>
    </row>
    <row r="52" spans="1:20" ht="14.6">
      <c r="A52" s="7"/>
      <c r="B52" s="140">
        <v>56</v>
      </c>
      <c r="C52" s="139">
        <v>24.48</v>
      </c>
      <c r="D52" s="139">
        <v>14.71</v>
      </c>
      <c r="E52" s="139">
        <v>37.11</v>
      </c>
      <c r="F52" s="139">
        <v>24.74</v>
      </c>
      <c r="G52" s="139">
        <v>61.58</v>
      </c>
      <c r="H52" s="139">
        <v>39.450000000000003</v>
      </c>
      <c r="I52" s="139">
        <v>46.98</v>
      </c>
      <c r="J52" s="139">
        <v>28.24</v>
      </c>
      <c r="K52" s="139">
        <v>71.22</v>
      </c>
      <c r="L52" s="139">
        <v>47.48</v>
      </c>
      <c r="M52" s="139">
        <v>118.2</v>
      </c>
      <c r="N52" s="139">
        <v>75.72</v>
      </c>
      <c r="O52" s="139">
        <v>53.3</v>
      </c>
      <c r="P52" s="139">
        <v>32.04</v>
      </c>
      <c r="Q52" s="139">
        <v>80.8</v>
      </c>
      <c r="R52" s="139">
        <v>53.87</v>
      </c>
      <c r="S52" s="139">
        <v>134.1</v>
      </c>
      <c r="T52" s="139">
        <v>85.9</v>
      </c>
    </row>
    <row r="53" spans="1:20" ht="14.6">
      <c r="A53" s="7"/>
      <c r="B53" s="140">
        <v>57</v>
      </c>
      <c r="C53" s="139">
        <v>26.82</v>
      </c>
      <c r="D53" s="139">
        <v>16.670000000000002</v>
      </c>
      <c r="E53" s="139">
        <v>42.84</v>
      </c>
      <c r="F53" s="139">
        <v>27.99</v>
      </c>
      <c r="G53" s="139">
        <v>69.66</v>
      </c>
      <c r="H53" s="139">
        <v>44.66</v>
      </c>
      <c r="I53" s="139">
        <v>51.48</v>
      </c>
      <c r="J53" s="139">
        <v>31.99</v>
      </c>
      <c r="K53" s="139">
        <v>82.22</v>
      </c>
      <c r="L53" s="139">
        <v>53.73</v>
      </c>
      <c r="M53" s="139">
        <v>133.69999999999999</v>
      </c>
      <c r="N53" s="139">
        <v>85.72</v>
      </c>
      <c r="O53" s="139">
        <v>58.4</v>
      </c>
      <c r="P53" s="139">
        <v>36.29</v>
      </c>
      <c r="Q53" s="139">
        <v>93.27</v>
      </c>
      <c r="R53" s="139">
        <v>60.95</v>
      </c>
      <c r="S53" s="139">
        <v>151.66999999999999</v>
      </c>
      <c r="T53" s="139">
        <v>97.24</v>
      </c>
    </row>
    <row r="54" spans="1:20" ht="14.6">
      <c r="A54" s="7"/>
      <c r="B54" s="140">
        <v>58</v>
      </c>
      <c r="C54" s="139">
        <v>29.82</v>
      </c>
      <c r="D54" s="139">
        <v>18.62</v>
      </c>
      <c r="E54" s="139">
        <v>49.48</v>
      </c>
      <c r="F54" s="139">
        <v>32.03</v>
      </c>
      <c r="G54" s="139">
        <v>79.290000000000006</v>
      </c>
      <c r="H54" s="139">
        <v>50.65</v>
      </c>
      <c r="I54" s="139">
        <v>57.23</v>
      </c>
      <c r="J54" s="139">
        <v>35.74</v>
      </c>
      <c r="K54" s="139">
        <v>94.96</v>
      </c>
      <c r="L54" s="139">
        <v>61.48</v>
      </c>
      <c r="M54" s="139">
        <v>152.19</v>
      </c>
      <c r="N54" s="139">
        <v>97.21</v>
      </c>
      <c r="O54" s="139">
        <v>64.92</v>
      </c>
      <c r="P54" s="139">
        <v>40.54</v>
      </c>
      <c r="Q54" s="139">
        <v>107.73</v>
      </c>
      <c r="R54" s="139">
        <v>69.739999999999995</v>
      </c>
      <c r="S54" s="139">
        <v>172.65</v>
      </c>
      <c r="T54" s="139">
        <v>110.28</v>
      </c>
    </row>
    <row r="55" spans="1:20" ht="14.6">
      <c r="A55" s="7"/>
      <c r="B55" s="140">
        <v>59</v>
      </c>
      <c r="C55" s="139">
        <v>32.94</v>
      </c>
      <c r="D55" s="139">
        <v>20.83</v>
      </c>
      <c r="E55" s="139">
        <v>55.07</v>
      </c>
      <c r="F55" s="139">
        <v>36.72</v>
      </c>
      <c r="G55" s="139">
        <v>88.02</v>
      </c>
      <c r="H55" s="139">
        <v>57.55</v>
      </c>
      <c r="I55" s="139">
        <v>63.22</v>
      </c>
      <c r="J55" s="139">
        <v>39.979999999999997</v>
      </c>
      <c r="K55" s="139">
        <v>105.71</v>
      </c>
      <c r="L55" s="139">
        <v>70.47</v>
      </c>
      <c r="M55" s="139">
        <v>168.93</v>
      </c>
      <c r="N55" s="139">
        <v>110.46</v>
      </c>
      <c r="O55" s="139">
        <v>71.73</v>
      </c>
      <c r="P55" s="139">
        <v>45.36</v>
      </c>
      <c r="Q55" s="139">
        <v>119.92</v>
      </c>
      <c r="R55" s="139">
        <v>79.95</v>
      </c>
      <c r="S55" s="139">
        <v>191.65</v>
      </c>
      <c r="T55" s="139">
        <v>125.31</v>
      </c>
    </row>
    <row r="56" spans="1:20" ht="14.6">
      <c r="A56" s="7"/>
      <c r="B56" s="140">
        <v>60</v>
      </c>
      <c r="C56" s="139">
        <v>36.46</v>
      </c>
      <c r="D56" s="139">
        <v>23.31</v>
      </c>
      <c r="E56" s="139">
        <v>61.85</v>
      </c>
      <c r="F56" s="139">
        <v>41.92</v>
      </c>
      <c r="G56" s="139">
        <v>98.3</v>
      </c>
      <c r="H56" s="139">
        <v>65.23</v>
      </c>
      <c r="I56" s="139">
        <v>69.97</v>
      </c>
      <c r="J56" s="139">
        <v>44.73</v>
      </c>
      <c r="K56" s="139">
        <v>118.7</v>
      </c>
      <c r="L56" s="139">
        <v>80.47</v>
      </c>
      <c r="M56" s="139">
        <v>188.67</v>
      </c>
      <c r="N56" s="139">
        <v>125.2</v>
      </c>
      <c r="O56" s="139">
        <v>79.38</v>
      </c>
      <c r="P56" s="139">
        <v>50.75</v>
      </c>
      <c r="Q56" s="139">
        <v>134.66</v>
      </c>
      <c r="R56" s="139">
        <v>91.29</v>
      </c>
      <c r="S56" s="139">
        <v>214.04</v>
      </c>
      <c r="T56" s="139">
        <v>142.03</v>
      </c>
    </row>
    <row r="57" spans="1:20" ht="14.6">
      <c r="A57" s="7"/>
      <c r="B57" s="140">
        <v>61</v>
      </c>
      <c r="C57" s="139">
        <v>39.840000000000003</v>
      </c>
      <c r="D57" s="139">
        <v>26.04</v>
      </c>
      <c r="E57" s="139">
        <v>67.31</v>
      </c>
      <c r="F57" s="139">
        <v>47.91</v>
      </c>
      <c r="G57" s="139">
        <v>107.15</v>
      </c>
      <c r="H57" s="139">
        <v>73.95</v>
      </c>
      <c r="I57" s="139">
        <v>76.47</v>
      </c>
      <c r="J57" s="139">
        <v>49.98</v>
      </c>
      <c r="K57" s="139">
        <v>129.19999999999999</v>
      </c>
      <c r="L57" s="139">
        <v>91.96</v>
      </c>
      <c r="M57" s="139">
        <v>205.67</v>
      </c>
      <c r="N57" s="139">
        <v>141.94</v>
      </c>
      <c r="O57" s="139">
        <v>86.75</v>
      </c>
      <c r="P57" s="139">
        <v>56.7</v>
      </c>
      <c r="Q57" s="139">
        <v>146.57</v>
      </c>
      <c r="R57" s="139">
        <v>104.33</v>
      </c>
      <c r="S57" s="139">
        <v>233.32</v>
      </c>
      <c r="T57" s="139">
        <v>161.03</v>
      </c>
    </row>
    <row r="58" spans="1:20" ht="14.6">
      <c r="A58" s="7"/>
      <c r="B58" s="140">
        <v>62</v>
      </c>
      <c r="C58" s="139">
        <v>44.4</v>
      </c>
      <c r="D58" s="139">
        <v>29.16</v>
      </c>
      <c r="E58" s="139">
        <v>68.88</v>
      </c>
      <c r="F58" s="139">
        <v>54.68</v>
      </c>
      <c r="G58" s="139">
        <v>113.27</v>
      </c>
      <c r="H58" s="139">
        <v>83.85</v>
      </c>
      <c r="I58" s="139">
        <v>85.22</v>
      </c>
      <c r="J58" s="139">
        <v>55.98</v>
      </c>
      <c r="K58" s="139">
        <v>132.19999999999999</v>
      </c>
      <c r="L58" s="139">
        <v>104.96</v>
      </c>
      <c r="M58" s="139">
        <v>217.41</v>
      </c>
      <c r="N58" s="139">
        <v>160.94</v>
      </c>
      <c r="O58" s="139">
        <v>96.67</v>
      </c>
      <c r="P58" s="139">
        <v>63.5</v>
      </c>
      <c r="Q58" s="139">
        <v>149.97</v>
      </c>
      <c r="R58" s="139">
        <v>119.07</v>
      </c>
      <c r="S58" s="139">
        <v>246.65</v>
      </c>
      <c r="T58" s="139">
        <v>182.57</v>
      </c>
    </row>
    <row r="59" spans="1:20" ht="14.6">
      <c r="A59" s="7"/>
      <c r="B59" s="140">
        <v>63</v>
      </c>
      <c r="C59" s="139">
        <v>52.86</v>
      </c>
      <c r="D59" s="139">
        <v>32.42</v>
      </c>
      <c r="E59" s="139">
        <v>84.37</v>
      </c>
      <c r="F59" s="139">
        <v>62.5</v>
      </c>
      <c r="G59" s="139">
        <v>137.22999999999999</v>
      </c>
      <c r="H59" s="139">
        <v>94.92</v>
      </c>
      <c r="I59" s="139">
        <v>101.46</v>
      </c>
      <c r="J59" s="139">
        <v>62.23</v>
      </c>
      <c r="K59" s="139">
        <v>161.94</v>
      </c>
      <c r="L59" s="139">
        <v>119.95</v>
      </c>
      <c r="M59" s="139">
        <v>263.39</v>
      </c>
      <c r="N59" s="139">
        <v>182.18</v>
      </c>
      <c r="O59" s="139">
        <v>115.1</v>
      </c>
      <c r="P59" s="139">
        <v>70.59</v>
      </c>
      <c r="Q59" s="139">
        <v>183.71</v>
      </c>
      <c r="R59" s="139">
        <v>136.08000000000001</v>
      </c>
      <c r="S59" s="139">
        <v>298.81</v>
      </c>
      <c r="T59" s="139">
        <v>206.67</v>
      </c>
    </row>
    <row r="60" spans="1:20" ht="14.6">
      <c r="A60" s="7"/>
      <c r="B60" s="140">
        <v>64</v>
      </c>
      <c r="C60" s="139">
        <v>64.06</v>
      </c>
      <c r="D60" s="139">
        <v>36.07</v>
      </c>
      <c r="E60" s="139">
        <v>98.3</v>
      </c>
      <c r="F60" s="139">
        <v>70.83</v>
      </c>
      <c r="G60" s="139">
        <v>162.36000000000001</v>
      </c>
      <c r="H60" s="139">
        <v>106.89</v>
      </c>
      <c r="I60" s="139">
        <v>122.95</v>
      </c>
      <c r="J60" s="139">
        <v>69.22</v>
      </c>
      <c r="K60" s="139">
        <v>188.67</v>
      </c>
      <c r="L60" s="139">
        <v>135.94999999999999</v>
      </c>
      <c r="M60" s="139">
        <v>311.63</v>
      </c>
      <c r="N60" s="139">
        <v>205.17</v>
      </c>
      <c r="O60" s="139">
        <v>139.47999999999999</v>
      </c>
      <c r="P60" s="139">
        <v>78.53</v>
      </c>
      <c r="Q60" s="139">
        <v>214.04</v>
      </c>
      <c r="R60" s="139">
        <v>154.22</v>
      </c>
      <c r="S60" s="139">
        <v>353.52</v>
      </c>
      <c r="T60" s="139">
        <v>232.75</v>
      </c>
    </row>
    <row r="61" spans="1:20" ht="14.6">
      <c r="A61" s="7"/>
      <c r="B61" s="140">
        <v>65</v>
      </c>
      <c r="C61" s="139">
        <v>72.260000000000005</v>
      </c>
      <c r="D61" s="139">
        <v>40.229999999999997</v>
      </c>
      <c r="E61" s="139">
        <v>151.41999999999999</v>
      </c>
      <c r="F61" s="139">
        <v>107.15</v>
      </c>
      <c r="G61" s="139">
        <v>223.68</v>
      </c>
      <c r="H61" s="139">
        <v>147.38999999999999</v>
      </c>
      <c r="I61" s="139">
        <v>138.69</v>
      </c>
      <c r="J61" s="139">
        <v>77.22</v>
      </c>
      <c r="K61" s="139">
        <v>290.63</v>
      </c>
      <c r="L61" s="139">
        <v>205.67</v>
      </c>
      <c r="M61" s="139">
        <v>429.33</v>
      </c>
      <c r="N61" s="139">
        <v>282.89</v>
      </c>
      <c r="O61" s="139">
        <v>157.34</v>
      </c>
      <c r="P61" s="139">
        <v>87.6</v>
      </c>
      <c r="Q61" s="139">
        <v>329.71</v>
      </c>
      <c r="R61" s="139">
        <v>233.32</v>
      </c>
      <c r="S61" s="139">
        <v>487.05</v>
      </c>
      <c r="T61" s="139">
        <v>320.92</v>
      </c>
    </row>
    <row r="62" spans="1:20" ht="14.6">
      <c r="A62" s="7"/>
      <c r="B62" s="140">
        <v>66</v>
      </c>
      <c r="C62" s="139">
        <v>81.77</v>
      </c>
      <c r="D62" s="139">
        <v>44.4</v>
      </c>
      <c r="E62" s="139">
        <v>175.38</v>
      </c>
      <c r="F62" s="139">
        <v>124.99</v>
      </c>
      <c r="G62" s="139">
        <v>257.14999999999998</v>
      </c>
      <c r="H62" s="139">
        <v>169.39</v>
      </c>
      <c r="I62" s="139">
        <v>156.94</v>
      </c>
      <c r="J62" s="139">
        <v>85.22</v>
      </c>
      <c r="K62" s="139">
        <v>336.62</v>
      </c>
      <c r="L62" s="139">
        <v>239.9</v>
      </c>
      <c r="M62" s="139">
        <v>493.55</v>
      </c>
      <c r="N62" s="139">
        <v>325.12</v>
      </c>
      <c r="O62" s="139">
        <v>178.04</v>
      </c>
      <c r="P62" s="139">
        <v>96.67</v>
      </c>
      <c r="Q62" s="139">
        <v>381.87</v>
      </c>
      <c r="R62" s="139">
        <v>272.16000000000003</v>
      </c>
      <c r="S62" s="139">
        <v>559.91</v>
      </c>
      <c r="T62" s="139">
        <v>368.83</v>
      </c>
    </row>
    <row r="63" spans="1:20" ht="14.6">
      <c r="A63" s="1"/>
      <c r="B63" s="140">
        <v>67</v>
      </c>
      <c r="C63" s="139">
        <v>92.44</v>
      </c>
      <c r="D63" s="139">
        <v>49.09</v>
      </c>
      <c r="E63" s="141"/>
      <c r="F63" s="141"/>
      <c r="G63" s="139"/>
      <c r="H63" s="139"/>
      <c r="I63" s="139">
        <v>177.43</v>
      </c>
      <c r="J63" s="139">
        <v>94.21</v>
      </c>
      <c r="K63" s="141"/>
      <c r="L63" s="141"/>
      <c r="M63" s="139"/>
      <c r="N63" s="139"/>
      <c r="O63" s="139">
        <v>201.29</v>
      </c>
      <c r="P63" s="139">
        <v>106.88</v>
      </c>
      <c r="Q63" s="141"/>
      <c r="R63" s="141"/>
      <c r="S63" s="139"/>
      <c r="T63" s="139"/>
    </row>
    <row r="64" spans="1:20" ht="14.6">
      <c r="A64" s="1"/>
      <c r="B64" s="140">
        <v>68</v>
      </c>
      <c r="C64" s="139">
        <v>104.29</v>
      </c>
      <c r="D64" s="139">
        <v>54.29</v>
      </c>
      <c r="E64" s="141"/>
      <c r="F64" s="141"/>
      <c r="G64" s="139"/>
      <c r="H64" s="139"/>
      <c r="I64" s="139">
        <v>200.17</v>
      </c>
      <c r="J64" s="139">
        <v>104.21</v>
      </c>
      <c r="K64" s="141"/>
      <c r="L64" s="141"/>
      <c r="M64" s="139"/>
      <c r="N64" s="139"/>
      <c r="O64" s="139">
        <v>227.08</v>
      </c>
      <c r="P64" s="139">
        <v>118.22</v>
      </c>
      <c r="Q64" s="141"/>
      <c r="R64" s="141"/>
      <c r="S64" s="139"/>
      <c r="T64" s="139"/>
    </row>
    <row r="65" spans="1:20" ht="15" thickBot="1">
      <c r="A65" s="1"/>
      <c r="B65" s="142">
        <v>69</v>
      </c>
      <c r="C65" s="139">
        <v>117.96</v>
      </c>
      <c r="D65" s="139">
        <v>59.76</v>
      </c>
      <c r="E65" s="141"/>
      <c r="F65" s="141"/>
      <c r="G65" s="139"/>
      <c r="H65" s="139"/>
      <c r="I65" s="139">
        <v>226.41</v>
      </c>
      <c r="J65" s="139">
        <v>114.7</v>
      </c>
      <c r="K65" s="141"/>
      <c r="L65" s="141"/>
      <c r="M65" s="139"/>
      <c r="N65" s="139"/>
      <c r="O65" s="139">
        <v>256.85000000000002</v>
      </c>
      <c r="P65" s="139">
        <v>130.13</v>
      </c>
      <c r="Q65" s="141"/>
      <c r="R65" s="141"/>
      <c r="S65" s="139"/>
      <c r="T65" s="139"/>
    </row>
    <row r="66" spans="1:20">
      <c r="A66" s="1"/>
      <c r="B66" s="1"/>
      <c r="D66" s="4"/>
      <c r="E66" s="11"/>
      <c r="F66" s="11"/>
      <c r="G66" s="4"/>
      <c r="H66" s="4"/>
      <c r="J66" s="4"/>
      <c r="K66" s="11"/>
      <c r="L66" s="11"/>
      <c r="M66" s="4"/>
      <c r="N66" s="4"/>
      <c r="P66" s="4"/>
      <c r="Q66" s="11"/>
      <c r="R66" s="11"/>
      <c r="S66" s="4"/>
      <c r="T66" s="4"/>
    </row>
    <row r="67" spans="1:20">
      <c r="A67" s="10"/>
      <c r="B67" s="8"/>
      <c r="E67" s="11"/>
      <c r="F67" s="11"/>
      <c r="K67" s="11"/>
      <c r="L67" s="11"/>
      <c r="Q67" s="11"/>
      <c r="R67" s="11"/>
    </row>
    <row r="68" spans="1:20">
      <c r="A68" s="7"/>
      <c r="B68" s="7"/>
      <c r="C68" s="13"/>
      <c r="D68" s="12"/>
      <c r="E68" s="7"/>
      <c r="F68" s="7"/>
      <c r="H68" s="7"/>
      <c r="I68" s="13"/>
      <c r="J68" s="12"/>
      <c r="K68" s="7"/>
      <c r="L68" s="7"/>
      <c r="N68" s="7"/>
      <c r="O68" s="13"/>
      <c r="P68" s="12"/>
      <c r="Q68" s="7"/>
      <c r="R68" s="7"/>
      <c r="T68" s="7"/>
    </row>
    <row r="69" spans="1:20">
      <c r="A69" s="7"/>
      <c r="B69" s="7"/>
      <c r="C69" s="13"/>
      <c r="D69" s="12"/>
      <c r="E69" s="11"/>
      <c r="F69" s="11"/>
      <c r="H69" s="7"/>
      <c r="I69" s="13"/>
      <c r="J69" s="12"/>
      <c r="K69" s="11"/>
      <c r="L69" s="11"/>
      <c r="N69" s="7"/>
      <c r="O69" s="13"/>
      <c r="P69" s="12"/>
      <c r="Q69" s="11"/>
      <c r="R69" s="11"/>
      <c r="T69" s="7"/>
    </row>
    <row r="70" spans="1:20">
      <c r="A70" s="7"/>
      <c r="B70" s="7"/>
      <c r="C70" s="13"/>
      <c r="D70" s="12"/>
      <c r="E70" s="11"/>
      <c r="F70" s="11"/>
      <c r="H70" s="7"/>
      <c r="I70" s="13"/>
      <c r="J70" s="12"/>
      <c r="K70" s="11"/>
      <c r="L70" s="11"/>
      <c r="N70" s="7"/>
      <c r="O70" s="13"/>
      <c r="P70" s="12"/>
      <c r="Q70" s="11"/>
      <c r="R70" s="11"/>
      <c r="T70" s="7"/>
    </row>
    <row r="71" spans="1:20">
      <c r="A71" s="7"/>
      <c r="B71" s="7"/>
      <c r="C71" s="13"/>
      <c r="D71" s="12"/>
      <c r="E71" s="12"/>
      <c r="F71" s="12"/>
      <c r="H71" s="7"/>
      <c r="I71" s="13"/>
      <c r="J71" s="12"/>
      <c r="K71" s="12"/>
      <c r="L71" s="12"/>
      <c r="N71" s="7"/>
      <c r="O71" s="13"/>
      <c r="P71" s="12"/>
      <c r="Q71" s="12"/>
      <c r="R71" s="12"/>
      <c r="T71" s="7"/>
    </row>
    <row r="72" spans="1:20">
      <c r="A72" s="7"/>
      <c r="B72" s="7"/>
      <c r="H72" s="7"/>
      <c r="N72" s="7"/>
      <c r="T72" s="7"/>
    </row>
  </sheetData>
  <mergeCells count="13">
    <mergeCell ref="Q2:T2"/>
    <mergeCell ref="G9:H9"/>
    <mergeCell ref="I9:J9"/>
    <mergeCell ref="K9:L9"/>
    <mergeCell ref="M9:N9"/>
    <mergeCell ref="O9:P9"/>
    <mergeCell ref="Q9:R9"/>
    <mergeCell ref="S9:T9"/>
    <mergeCell ref="B9:B10"/>
    <mergeCell ref="C9:D9"/>
    <mergeCell ref="E9:F9"/>
    <mergeCell ref="E2:H2"/>
    <mergeCell ref="K2:N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4"/>
  <sheetViews>
    <sheetView workbookViewId="0">
      <selection activeCell="R15" sqref="R15"/>
    </sheetView>
  </sheetViews>
  <sheetFormatPr defaultColWidth="12.69140625" defaultRowHeight="13.3"/>
  <cols>
    <col min="1" max="1" width="3.15234375" style="6" customWidth="1"/>
    <col min="2" max="2" width="8.15234375" style="6" customWidth="1"/>
    <col min="3" max="4" width="10" style="1" customWidth="1"/>
    <col min="5" max="16384" width="12.69140625" style="7"/>
  </cols>
  <sheetData>
    <row r="1" spans="1:8">
      <c r="A1" s="9"/>
      <c r="B1" s="5"/>
      <c r="D1" s="2"/>
    </row>
    <row r="2" spans="1:8">
      <c r="B2" s="5"/>
    </row>
    <row r="3" spans="1:8">
      <c r="B3" s="6" t="s">
        <v>71</v>
      </c>
    </row>
    <row r="4" spans="1:8">
      <c r="C4" s="6"/>
      <c r="D4" s="6"/>
    </row>
    <row r="5" spans="1:8" ht="16.5" customHeight="1"/>
    <row r="8" spans="1:8">
      <c r="B8" s="5"/>
      <c r="C8" s="1" t="s">
        <v>72</v>
      </c>
      <c r="E8" s="7" t="s">
        <v>73</v>
      </c>
      <c r="G8" s="7" t="s">
        <v>74</v>
      </c>
    </row>
    <row r="9" spans="1:8">
      <c r="B9" s="143"/>
      <c r="C9" s="137" t="s">
        <v>21</v>
      </c>
      <c r="D9" s="137" t="s">
        <v>26</v>
      </c>
      <c r="E9" s="137" t="s">
        <v>21</v>
      </c>
      <c r="F9" s="137" t="s">
        <v>26</v>
      </c>
      <c r="G9" s="137" t="s">
        <v>21</v>
      </c>
      <c r="H9" s="137" t="s">
        <v>26</v>
      </c>
    </row>
    <row r="10" spans="1:8" ht="14.6">
      <c r="A10" s="7"/>
      <c r="B10" s="140">
        <v>15</v>
      </c>
      <c r="C10" s="144">
        <v>0.68</v>
      </c>
      <c r="D10" s="144">
        <v>0.78</v>
      </c>
      <c r="E10" s="144">
        <v>1.26</v>
      </c>
      <c r="F10" s="144">
        <v>1.46</v>
      </c>
      <c r="G10" s="145">
        <v>1.9</v>
      </c>
      <c r="H10" s="145">
        <v>2.19</v>
      </c>
    </row>
    <row r="11" spans="1:8" ht="14.6">
      <c r="A11" s="7"/>
      <c r="B11" s="140">
        <v>16</v>
      </c>
      <c r="C11" s="146">
        <v>0.69</v>
      </c>
      <c r="D11" s="146">
        <v>0.8</v>
      </c>
      <c r="E11" s="146">
        <v>1.28</v>
      </c>
      <c r="F11" s="146">
        <v>1.49</v>
      </c>
      <c r="G11" s="147">
        <v>1.92</v>
      </c>
      <c r="H11" s="147">
        <v>2.2400000000000002</v>
      </c>
    </row>
    <row r="12" spans="1:8" ht="14.6">
      <c r="A12" s="7"/>
      <c r="B12" s="140">
        <v>17</v>
      </c>
      <c r="C12" s="146">
        <v>0.69</v>
      </c>
      <c r="D12" s="146">
        <v>0.8</v>
      </c>
      <c r="E12" s="146">
        <v>1.28</v>
      </c>
      <c r="F12" s="146">
        <v>1.49</v>
      </c>
      <c r="G12" s="147">
        <v>1.92</v>
      </c>
      <c r="H12" s="147">
        <v>2.2400000000000002</v>
      </c>
    </row>
    <row r="13" spans="1:8" ht="14.6">
      <c r="A13" s="7"/>
      <c r="B13" s="140">
        <v>18</v>
      </c>
      <c r="C13" s="146">
        <v>0.69</v>
      </c>
      <c r="D13" s="146">
        <v>0.8</v>
      </c>
      <c r="E13" s="146">
        <v>1.28</v>
      </c>
      <c r="F13" s="146">
        <v>1.49</v>
      </c>
      <c r="G13" s="147">
        <v>1.92</v>
      </c>
      <c r="H13" s="147">
        <v>2.2400000000000002</v>
      </c>
    </row>
    <row r="14" spans="1:8" ht="14.6">
      <c r="A14" s="7"/>
      <c r="B14" s="140">
        <v>19</v>
      </c>
      <c r="C14" s="146">
        <v>0.69</v>
      </c>
      <c r="D14" s="146">
        <v>0.82</v>
      </c>
      <c r="E14" s="146">
        <v>1.28</v>
      </c>
      <c r="F14" s="146">
        <v>1.52</v>
      </c>
      <c r="G14" s="147">
        <v>1.92</v>
      </c>
      <c r="H14" s="147">
        <v>2.29</v>
      </c>
    </row>
    <row r="15" spans="1:8" ht="14.6">
      <c r="A15" s="7"/>
      <c r="B15" s="140">
        <v>20</v>
      </c>
      <c r="C15" s="146">
        <v>0.69</v>
      </c>
      <c r="D15" s="146">
        <v>0.84</v>
      </c>
      <c r="E15" s="146">
        <v>1.28</v>
      </c>
      <c r="F15" s="146">
        <v>1.55</v>
      </c>
      <c r="G15" s="147">
        <v>1.92</v>
      </c>
      <c r="H15" s="147">
        <v>2.34</v>
      </c>
    </row>
    <row r="16" spans="1:8" ht="14.6">
      <c r="A16" s="7"/>
      <c r="B16" s="140">
        <v>21</v>
      </c>
      <c r="C16" s="146">
        <v>0.66</v>
      </c>
      <c r="D16" s="146">
        <v>0.85</v>
      </c>
      <c r="E16" s="146">
        <v>1.23</v>
      </c>
      <c r="F16" s="146">
        <v>1.57</v>
      </c>
      <c r="G16" s="147">
        <v>1.85</v>
      </c>
      <c r="H16" s="147">
        <v>2.36</v>
      </c>
    </row>
    <row r="17" spans="1:8" ht="14.6">
      <c r="A17" s="7"/>
      <c r="B17" s="140">
        <v>22</v>
      </c>
      <c r="C17" s="146">
        <v>0.61</v>
      </c>
      <c r="D17" s="146">
        <v>0.85</v>
      </c>
      <c r="E17" s="146">
        <v>1.1299999999999999</v>
      </c>
      <c r="F17" s="146">
        <v>1.57</v>
      </c>
      <c r="G17" s="147">
        <v>1.71</v>
      </c>
      <c r="H17" s="147">
        <v>2.36</v>
      </c>
    </row>
    <row r="18" spans="1:8" ht="14.6">
      <c r="A18" s="7"/>
      <c r="B18" s="140">
        <v>23</v>
      </c>
      <c r="C18" s="146">
        <v>0.57999999999999996</v>
      </c>
      <c r="D18" s="146">
        <v>0.85</v>
      </c>
      <c r="E18" s="146">
        <v>1.07</v>
      </c>
      <c r="F18" s="146">
        <v>1.57</v>
      </c>
      <c r="G18" s="147">
        <v>1.61</v>
      </c>
      <c r="H18" s="147">
        <v>2.36</v>
      </c>
    </row>
    <row r="19" spans="1:8" ht="14.6">
      <c r="A19" s="7"/>
      <c r="B19" s="140">
        <v>24</v>
      </c>
      <c r="C19" s="146">
        <v>0.54</v>
      </c>
      <c r="D19" s="146">
        <v>0.86</v>
      </c>
      <c r="E19" s="146">
        <v>1</v>
      </c>
      <c r="F19" s="146">
        <v>1.6</v>
      </c>
      <c r="G19" s="147">
        <v>1.51</v>
      </c>
      <c r="H19" s="147">
        <v>2.41</v>
      </c>
    </row>
    <row r="20" spans="1:8" ht="14.6">
      <c r="A20" s="7"/>
      <c r="B20" s="140">
        <v>25</v>
      </c>
      <c r="C20" s="146">
        <v>0.52</v>
      </c>
      <c r="D20" s="146">
        <v>0.86</v>
      </c>
      <c r="E20" s="146">
        <v>0.97</v>
      </c>
      <c r="F20" s="146">
        <v>1.6</v>
      </c>
      <c r="G20" s="147">
        <v>1.46</v>
      </c>
      <c r="H20" s="147">
        <v>2.41</v>
      </c>
    </row>
    <row r="21" spans="1:8" ht="14.6">
      <c r="A21" s="7"/>
      <c r="B21" s="140">
        <v>26</v>
      </c>
      <c r="C21" s="146">
        <v>0.51</v>
      </c>
      <c r="D21" s="146">
        <v>0.92</v>
      </c>
      <c r="E21" s="146">
        <v>0.94</v>
      </c>
      <c r="F21" s="146">
        <v>1.7</v>
      </c>
      <c r="G21" s="147">
        <v>1.41</v>
      </c>
      <c r="H21" s="147">
        <v>2.56</v>
      </c>
    </row>
    <row r="22" spans="1:8" ht="14.6">
      <c r="A22" s="7"/>
      <c r="B22" s="140">
        <v>27</v>
      </c>
      <c r="C22" s="146">
        <v>0.49</v>
      </c>
      <c r="D22" s="146">
        <v>0.95</v>
      </c>
      <c r="E22" s="146">
        <v>0.91</v>
      </c>
      <c r="F22" s="146">
        <v>1.76</v>
      </c>
      <c r="G22" s="147">
        <v>1.36</v>
      </c>
      <c r="H22" s="147">
        <v>2.66</v>
      </c>
    </row>
    <row r="23" spans="1:8" ht="14.6">
      <c r="A23" s="7"/>
      <c r="B23" s="140">
        <v>28</v>
      </c>
      <c r="C23" s="146">
        <v>0.49</v>
      </c>
      <c r="D23" s="146">
        <v>0.98</v>
      </c>
      <c r="E23" s="146">
        <v>0.91</v>
      </c>
      <c r="F23" s="146">
        <v>1.83</v>
      </c>
      <c r="G23" s="147">
        <v>1.36</v>
      </c>
      <c r="H23" s="147">
        <v>2.75</v>
      </c>
    </row>
    <row r="24" spans="1:8" ht="14.6">
      <c r="A24" s="7"/>
      <c r="B24" s="140">
        <v>29</v>
      </c>
      <c r="C24" s="146">
        <v>0.49</v>
      </c>
      <c r="D24" s="146">
        <v>1.02</v>
      </c>
      <c r="E24" s="146">
        <v>0.91</v>
      </c>
      <c r="F24" s="146">
        <v>1.89</v>
      </c>
      <c r="G24" s="147">
        <v>1.36</v>
      </c>
      <c r="H24" s="147">
        <v>2.85</v>
      </c>
    </row>
    <row r="25" spans="1:8" ht="14.6">
      <c r="A25" s="7"/>
      <c r="B25" s="140">
        <v>30</v>
      </c>
      <c r="C25" s="146">
        <v>0.49</v>
      </c>
      <c r="D25" s="146">
        <v>1.05</v>
      </c>
      <c r="E25" s="146">
        <v>0.91</v>
      </c>
      <c r="F25" s="146">
        <v>1.96</v>
      </c>
      <c r="G25" s="147">
        <v>1.36</v>
      </c>
      <c r="H25" s="147">
        <v>2.95</v>
      </c>
    </row>
    <row r="26" spans="1:8" ht="14.6">
      <c r="A26" s="7"/>
      <c r="B26" s="140">
        <v>31</v>
      </c>
      <c r="C26" s="146">
        <v>0.51</v>
      </c>
      <c r="D26" s="146">
        <v>1.07</v>
      </c>
      <c r="E26" s="146">
        <v>0.95</v>
      </c>
      <c r="F26" s="146">
        <v>1.99</v>
      </c>
      <c r="G26" s="147">
        <v>1.44</v>
      </c>
      <c r="H26" s="147">
        <v>3</v>
      </c>
    </row>
    <row r="27" spans="1:8" ht="14.6">
      <c r="A27" s="7"/>
      <c r="B27" s="140">
        <v>32</v>
      </c>
      <c r="C27" s="146">
        <v>0.52</v>
      </c>
      <c r="D27" s="146">
        <v>1.1100000000000001</v>
      </c>
      <c r="E27" s="146">
        <v>0.97</v>
      </c>
      <c r="F27" s="146">
        <v>2.0499999999999998</v>
      </c>
      <c r="G27" s="147">
        <v>1.46</v>
      </c>
      <c r="H27" s="147">
        <v>3.09</v>
      </c>
    </row>
    <row r="28" spans="1:8" ht="14.6">
      <c r="A28" s="7"/>
      <c r="B28" s="140">
        <v>33</v>
      </c>
      <c r="C28" s="146">
        <v>0.54</v>
      </c>
      <c r="D28" s="146">
        <v>1.1499999999999999</v>
      </c>
      <c r="E28" s="146">
        <v>1</v>
      </c>
      <c r="F28" s="146">
        <v>2.13</v>
      </c>
      <c r="G28" s="147">
        <v>1.51</v>
      </c>
      <c r="H28" s="147">
        <v>3.22</v>
      </c>
    </row>
    <row r="29" spans="1:8" ht="14.6">
      <c r="A29" s="7"/>
      <c r="B29" s="140">
        <v>34</v>
      </c>
      <c r="C29" s="146">
        <v>0.57999999999999996</v>
      </c>
      <c r="D29" s="146">
        <v>1.21</v>
      </c>
      <c r="E29" s="146">
        <v>1.07</v>
      </c>
      <c r="F29" s="146">
        <v>2.25</v>
      </c>
      <c r="G29" s="147">
        <v>1.61</v>
      </c>
      <c r="H29" s="147">
        <v>3.39</v>
      </c>
    </row>
    <row r="30" spans="1:8" ht="14.6">
      <c r="A30" s="7"/>
      <c r="B30" s="140">
        <v>35</v>
      </c>
      <c r="C30" s="146">
        <v>0.6</v>
      </c>
      <c r="D30" s="146">
        <v>1.27</v>
      </c>
      <c r="E30" s="146">
        <v>1.1200000000000001</v>
      </c>
      <c r="F30" s="146">
        <v>2.36</v>
      </c>
      <c r="G30" s="147">
        <v>1.68</v>
      </c>
      <c r="H30" s="147">
        <v>3.56</v>
      </c>
    </row>
    <row r="31" spans="1:8" ht="14.6">
      <c r="A31" s="7"/>
      <c r="B31" s="140">
        <v>36</v>
      </c>
      <c r="C31" s="146">
        <v>0.64</v>
      </c>
      <c r="D31" s="146">
        <v>1.35</v>
      </c>
      <c r="E31" s="146">
        <v>1.18</v>
      </c>
      <c r="F31" s="146">
        <v>2.5099999999999998</v>
      </c>
      <c r="G31" s="147">
        <v>1.78</v>
      </c>
      <c r="H31" s="147">
        <v>3.78</v>
      </c>
    </row>
    <row r="32" spans="1:8" ht="14.6">
      <c r="A32" s="7"/>
      <c r="B32" s="140">
        <v>37</v>
      </c>
      <c r="C32" s="146">
        <v>0.69</v>
      </c>
      <c r="D32" s="146">
        <v>1.46</v>
      </c>
      <c r="E32" s="146">
        <v>1.28</v>
      </c>
      <c r="F32" s="146">
        <v>2.7</v>
      </c>
      <c r="G32" s="147">
        <v>1.92</v>
      </c>
      <c r="H32" s="147">
        <v>4.07</v>
      </c>
    </row>
    <row r="33" spans="1:8" ht="14.6">
      <c r="A33" s="7"/>
      <c r="B33" s="140">
        <v>38</v>
      </c>
      <c r="C33" s="146">
        <v>0.73</v>
      </c>
      <c r="D33" s="146">
        <v>1.56</v>
      </c>
      <c r="E33" s="146">
        <v>1.36</v>
      </c>
      <c r="F33" s="146">
        <v>2.89</v>
      </c>
      <c r="G33" s="147">
        <v>2.0499999999999998</v>
      </c>
      <c r="H33" s="147">
        <v>4.3600000000000003</v>
      </c>
    </row>
    <row r="34" spans="1:8" ht="14.6">
      <c r="A34" s="7"/>
      <c r="B34" s="140">
        <v>39</v>
      </c>
      <c r="C34" s="146">
        <v>0.78</v>
      </c>
      <c r="D34" s="146">
        <v>1.69</v>
      </c>
      <c r="E34" s="146">
        <v>1.46</v>
      </c>
      <c r="F34" s="146">
        <v>3.14</v>
      </c>
      <c r="G34" s="147">
        <v>2.19</v>
      </c>
      <c r="H34" s="147">
        <v>4.7300000000000004</v>
      </c>
    </row>
    <row r="35" spans="1:8" ht="14.6">
      <c r="A35" s="7"/>
      <c r="B35" s="140">
        <v>40</v>
      </c>
      <c r="C35" s="146">
        <v>0.86</v>
      </c>
      <c r="D35" s="146">
        <v>1.86</v>
      </c>
      <c r="E35" s="146">
        <v>1.6</v>
      </c>
      <c r="F35" s="146">
        <v>3.44</v>
      </c>
      <c r="G35" s="147">
        <v>2.41</v>
      </c>
      <c r="H35" s="147">
        <v>5.19</v>
      </c>
    </row>
    <row r="36" spans="1:8" ht="14.6">
      <c r="A36" s="7"/>
      <c r="B36" s="140">
        <v>41</v>
      </c>
      <c r="C36" s="146">
        <v>0.94</v>
      </c>
      <c r="D36" s="146">
        <v>2.02</v>
      </c>
      <c r="E36" s="146">
        <v>1.75</v>
      </c>
      <c r="F36" s="146">
        <v>3.75</v>
      </c>
      <c r="G36" s="147">
        <v>2.63</v>
      </c>
      <c r="H36" s="147">
        <v>5.65</v>
      </c>
    </row>
    <row r="37" spans="1:8" ht="14.6">
      <c r="A37" s="7"/>
      <c r="B37" s="140">
        <v>42</v>
      </c>
      <c r="C37" s="146">
        <v>1.04</v>
      </c>
      <c r="D37" s="146">
        <v>2.2200000000000002</v>
      </c>
      <c r="E37" s="146">
        <v>1.92</v>
      </c>
      <c r="F37" s="146">
        <v>4.12</v>
      </c>
      <c r="G37" s="147">
        <v>2.9</v>
      </c>
      <c r="H37" s="147">
        <v>6.21</v>
      </c>
    </row>
    <row r="38" spans="1:8" ht="14.6">
      <c r="A38" s="7"/>
      <c r="B38" s="140">
        <v>43</v>
      </c>
      <c r="C38" s="146">
        <v>1.1299999999999999</v>
      </c>
      <c r="D38" s="146">
        <v>2.46</v>
      </c>
      <c r="E38" s="146">
        <v>2.1</v>
      </c>
      <c r="F38" s="146">
        <v>4.5599999999999996</v>
      </c>
      <c r="G38" s="147">
        <v>3.17</v>
      </c>
      <c r="H38" s="147">
        <v>6.87</v>
      </c>
    </row>
    <row r="39" spans="1:8" ht="14.6">
      <c r="A39" s="7"/>
      <c r="B39" s="140">
        <v>44</v>
      </c>
      <c r="C39" s="146">
        <v>1.25</v>
      </c>
      <c r="D39" s="146">
        <v>2.71</v>
      </c>
      <c r="E39" s="146">
        <v>2.33</v>
      </c>
      <c r="F39" s="146">
        <v>5.03</v>
      </c>
      <c r="G39" s="147">
        <v>3.51</v>
      </c>
      <c r="H39" s="147">
        <v>7.58</v>
      </c>
    </row>
    <row r="40" spans="1:8" ht="14.6">
      <c r="A40" s="7"/>
      <c r="B40" s="140">
        <v>45</v>
      </c>
      <c r="C40" s="146">
        <v>1.39</v>
      </c>
      <c r="D40" s="146">
        <v>3</v>
      </c>
      <c r="E40" s="146">
        <v>2.59</v>
      </c>
      <c r="F40" s="146">
        <v>5.56</v>
      </c>
      <c r="G40" s="147">
        <v>3.9</v>
      </c>
      <c r="H40" s="147">
        <v>8.3800000000000008</v>
      </c>
    </row>
    <row r="41" spans="1:8" ht="14.6">
      <c r="A41" s="7"/>
      <c r="B41" s="140">
        <v>46</v>
      </c>
      <c r="C41" s="146">
        <v>1.56</v>
      </c>
      <c r="D41" s="146">
        <v>3.29</v>
      </c>
      <c r="E41" s="146">
        <v>2.89</v>
      </c>
      <c r="F41" s="146">
        <v>6.11</v>
      </c>
      <c r="G41" s="147">
        <v>4.3600000000000003</v>
      </c>
      <c r="H41" s="147">
        <v>9.2100000000000009</v>
      </c>
    </row>
    <row r="42" spans="1:8" ht="14.6">
      <c r="A42" s="7"/>
      <c r="B42" s="140">
        <v>47</v>
      </c>
      <c r="C42" s="146">
        <v>1.75</v>
      </c>
      <c r="D42" s="146">
        <v>3.63</v>
      </c>
      <c r="E42" s="146">
        <v>3.25</v>
      </c>
      <c r="F42" s="146">
        <v>6.74</v>
      </c>
      <c r="G42" s="147">
        <v>4.9000000000000004</v>
      </c>
      <c r="H42" s="147">
        <v>10.16</v>
      </c>
    </row>
    <row r="43" spans="1:8" ht="14.6">
      <c r="A43" s="7"/>
      <c r="B43" s="140">
        <v>48</v>
      </c>
      <c r="C43" s="146">
        <v>1.94</v>
      </c>
      <c r="D43" s="146">
        <v>4</v>
      </c>
      <c r="E43" s="146">
        <v>3.61</v>
      </c>
      <c r="F43" s="146">
        <v>7.42</v>
      </c>
      <c r="G43" s="147">
        <v>5.43</v>
      </c>
      <c r="H43" s="147">
        <v>11.18</v>
      </c>
    </row>
    <row r="44" spans="1:8" ht="14.6">
      <c r="A44" s="7"/>
      <c r="B44" s="140">
        <v>49</v>
      </c>
      <c r="C44" s="146">
        <v>2.16</v>
      </c>
      <c r="D44" s="146">
        <v>4.3899999999999997</v>
      </c>
      <c r="E44" s="146">
        <v>4.01</v>
      </c>
      <c r="F44" s="146">
        <v>8.15</v>
      </c>
      <c r="G44" s="147">
        <v>6.04</v>
      </c>
      <c r="H44" s="147">
        <v>12.28</v>
      </c>
    </row>
    <row r="45" spans="1:8" ht="14.6">
      <c r="A45" s="7"/>
      <c r="B45" s="140">
        <v>50</v>
      </c>
      <c r="C45" s="146">
        <v>2.42</v>
      </c>
      <c r="D45" s="146">
        <v>4.83</v>
      </c>
      <c r="E45" s="146">
        <v>4.5</v>
      </c>
      <c r="F45" s="146">
        <v>8.9600000000000009</v>
      </c>
      <c r="G45" s="147">
        <v>6.77</v>
      </c>
      <c r="H45" s="147">
        <v>13.5</v>
      </c>
    </row>
    <row r="46" spans="1:8" ht="14.6">
      <c r="A46" s="7"/>
      <c r="B46" s="140">
        <v>51</v>
      </c>
      <c r="C46" s="146">
        <v>2.72</v>
      </c>
      <c r="D46" s="146">
        <v>5.27</v>
      </c>
      <c r="E46" s="146">
        <v>5.05</v>
      </c>
      <c r="F46" s="146">
        <v>9.7799999999999994</v>
      </c>
      <c r="G46" s="147">
        <v>7.6</v>
      </c>
      <c r="H46" s="147">
        <v>14.74</v>
      </c>
    </row>
    <row r="47" spans="1:8" ht="14.6">
      <c r="A47" s="7"/>
      <c r="B47" s="140">
        <v>52</v>
      </c>
      <c r="C47" s="146">
        <v>3.04</v>
      </c>
      <c r="D47" s="146">
        <v>5.75</v>
      </c>
      <c r="E47" s="146">
        <v>5.64</v>
      </c>
      <c r="F47" s="146">
        <v>10.67</v>
      </c>
      <c r="G47" s="147">
        <v>8.5</v>
      </c>
      <c r="H47" s="147">
        <v>16.079999999999998</v>
      </c>
    </row>
    <row r="48" spans="1:8" ht="14.6">
      <c r="A48" s="7"/>
      <c r="B48" s="140">
        <v>53</v>
      </c>
      <c r="C48" s="146">
        <v>3.41</v>
      </c>
      <c r="D48" s="146">
        <v>6.27</v>
      </c>
      <c r="E48" s="146">
        <v>6.32</v>
      </c>
      <c r="F48" s="146">
        <v>11.64</v>
      </c>
      <c r="G48" s="147">
        <v>9.52</v>
      </c>
      <c r="H48" s="147">
        <v>17.54</v>
      </c>
    </row>
    <row r="49" spans="1:8" ht="14.6">
      <c r="A49" s="7"/>
      <c r="B49" s="140">
        <v>54</v>
      </c>
      <c r="C49" s="146">
        <v>3.82</v>
      </c>
      <c r="D49" s="146">
        <v>6.81</v>
      </c>
      <c r="E49" s="146">
        <v>7.08</v>
      </c>
      <c r="F49" s="146">
        <v>12.63</v>
      </c>
      <c r="G49" s="147">
        <v>10.67</v>
      </c>
      <c r="H49" s="147">
        <v>19.03</v>
      </c>
    </row>
    <row r="50" spans="1:8" ht="14.6">
      <c r="A50" s="7"/>
      <c r="B50" s="140">
        <v>55</v>
      </c>
      <c r="C50" s="146">
        <v>4.3</v>
      </c>
      <c r="D50" s="146">
        <v>7.35</v>
      </c>
      <c r="E50" s="146">
        <v>7.97</v>
      </c>
      <c r="F50" s="146">
        <v>13.63</v>
      </c>
      <c r="G50" s="147">
        <v>12.01</v>
      </c>
      <c r="H50" s="147">
        <v>20.54</v>
      </c>
    </row>
    <row r="51" spans="1:8" ht="14.6">
      <c r="A51" s="7"/>
      <c r="B51" s="140">
        <v>56</v>
      </c>
      <c r="C51" s="146">
        <v>4.8099999999999996</v>
      </c>
      <c r="D51" s="146">
        <v>7.93</v>
      </c>
      <c r="E51" s="146">
        <v>8.93</v>
      </c>
      <c r="F51" s="146">
        <v>14.71</v>
      </c>
      <c r="G51" s="147">
        <v>13.45</v>
      </c>
      <c r="H51" s="147">
        <v>22.17</v>
      </c>
    </row>
    <row r="52" spans="1:8" ht="14.6">
      <c r="A52" s="7"/>
      <c r="B52" s="140">
        <v>57</v>
      </c>
      <c r="C52" s="146">
        <v>5.39</v>
      </c>
      <c r="D52" s="146">
        <v>8.5299999999999994</v>
      </c>
      <c r="E52" s="146">
        <v>9.99</v>
      </c>
      <c r="F52" s="146">
        <v>15.83</v>
      </c>
      <c r="G52" s="147">
        <v>15.05</v>
      </c>
      <c r="H52" s="147">
        <v>23.85</v>
      </c>
    </row>
    <row r="53" spans="1:8" ht="14.6">
      <c r="A53" s="7"/>
      <c r="B53" s="140">
        <v>58</v>
      </c>
      <c r="C53" s="146">
        <v>6.01</v>
      </c>
      <c r="D53" s="146">
        <v>9.14</v>
      </c>
      <c r="E53" s="146">
        <v>11.16</v>
      </c>
      <c r="F53" s="146">
        <v>16.96</v>
      </c>
      <c r="G53" s="147">
        <v>16.809999999999999</v>
      </c>
      <c r="H53" s="147">
        <v>25.55</v>
      </c>
    </row>
    <row r="54" spans="1:8" ht="14.6">
      <c r="A54" s="7"/>
      <c r="B54" s="140">
        <v>59</v>
      </c>
      <c r="C54" s="146">
        <v>6.72</v>
      </c>
      <c r="D54" s="146">
        <v>9.7899999999999991</v>
      </c>
      <c r="E54" s="146">
        <v>12.47</v>
      </c>
      <c r="F54" s="146">
        <v>18.16</v>
      </c>
      <c r="G54" s="147">
        <v>18.78</v>
      </c>
      <c r="H54" s="147">
        <v>27.36</v>
      </c>
    </row>
    <row r="55" spans="1:8" ht="14.6">
      <c r="A55" s="7"/>
      <c r="B55" s="140">
        <v>60</v>
      </c>
      <c r="C55" s="146">
        <v>7.49</v>
      </c>
      <c r="D55" s="146">
        <v>10.44</v>
      </c>
      <c r="E55" s="146">
        <v>13.91</v>
      </c>
      <c r="F55" s="146">
        <v>19.37</v>
      </c>
      <c r="G55" s="147">
        <v>20.95</v>
      </c>
      <c r="H55" s="147">
        <v>29.18</v>
      </c>
    </row>
    <row r="56" spans="1:8" ht="14.6">
      <c r="A56" s="7"/>
      <c r="B56" s="140">
        <v>61</v>
      </c>
      <c r="C56" s="146">
        <v>8.35</v>
      </c>
      <c r="D56" s="146">
        <v>11.1</v>
      </c>
      <c r="E56" s="146">
        <v>15.49</v>
      </c>
      <c r="F56" s="146">
        <v>20.6</v>
      </c>
      <c r="G56" s="147">
        <v>23.34</v>
      </c>
      <c r="H56" s="147">
        <v>31.03</v>
      </c>
    </row>
    <row r="57" spans="1:8" ht="14.6">
      <c r="A57" s="7"/>
      <c r="B57" s="140">
        <v>62</v>
      </c>
      <c r="C57" s="146">
        <v>9.3000000000000007</v>
      </c>
      <c r="D57" s="146">
        <v>11.77</v>
      </c>
      <c r="E57" s="146">
        <v>17.25</v>
      </c>
      <c r="F57" s="146">
        <v>21.83</v>
      </c>
      <c r="G57" s="147">
        <v>25.99</v>
      </c>
      <c r="H57" s="147">
        <v>32.89</v>
      </c>
    </row>
    <row r="58" spans="1:8" ht="14.6">
      <c r="A58" s="7"/>
      <c r="B58" s="140">
        <v>63</v>
      </c>
      <c r="C58" s="146">
        <v>7.98</v>
      </c>
      <c r="D58" s="146">
        <v>12.45</v>
      </c>
      <c r="E58" s="146">
        <v>14.81</v>
      </c>
      <c r="F58" s="146">
        <v>23.11</v>
      </c>
      <c r="G58" s="147">
        <v>22.31</v>
      </c>
      <c r="H58" s="147">
        <v>34.81</v>
      </c>
    </row>
    <row r="59" spans="1:8" ht="15" thickBot="1">
      <c r="A59" s="7"/>
      <c r="B59" s="142">
        <v>64</v>
      </c>
      <c r="C59" s="146">
        <v>4.3600000000000003</v>
      </c>
      <c r="D59" s="146">
        <v>7.23</v>
      </c>
      <c r="E59" s="146">
        <v>8.09</v>
      </c>
      <c r="F59" s="146">
        <v>13.42</v>
      </c>
      <c r="G59" s="147">
        <v>12.18</v>
      </c>
      <c r="H59" s="147">
        <v>20.22</v>
      </c>
    </row>
    <row r="60" spans="1:8">
      <c r="A60" s="7"/>
      <c r="B60" s="140">
        <v>65</v>
      </c>
      <c r="C60" s="7">
        <v>0</v>
      </c>
      <c r="D60" s="7">
        <v>0</v>
      </c>
      <c r="E60" s="7">
        <v>0</v>
      </c>
      <c r="F60" s="7">
        <v>0</v>
      </c>
      <c r="G60" s="7">
        <v>0</v>
      </c>
      <c r="H60" s="7">
        <v>0</v>
      </c>
    </row>
    <row r="61" spans="1:8">
      <c r="A61" s="7"/>
      <c r="B61" s="140">
        <v>66</v>
      </c>
      <c r="C61" s="7">
        <v>0</v>
      </c>
      <c r="D61" s="7">
        <v>0</v>
      </c>
      <c r="E61" s="7">
        <v>0</v>
      </c>
      <c r="F61" s="7">
        <v>0</v>
      </c>
      <c r="G61" s="7">
        <v>0</v>
      </c>
      <c r="H61" s="7">
        <v>0</v>
      </c>
    </row>
    <row r="62" spans="1:8">
      <c r="A62" s="7"/>
      <c r="B62" s="140">
        <v>67</v>
      </c>
      <c r="C62" s="7">
        <v>0</v>
      </c>
      <c r="D62" s="7">
        <v>0</v>
      </c>
      <c r="E62" s="7">
        <v>0</v>
      </c>
      <c r="F62" s="7">
        <v>0</v>
      </c>
      <c r="G62" s="7">
        <v>0</v>
      </c>
      <c r="H62" s="7">
        <v>0</v>
      </c>
    </row>
    <row r="63" spans="1:8" ht="13.75" thickBot="1">
      <c r="A63" s="7"/>
      <c r="B63" s="142">
        <v>68</v>
      </c>
      <c r="C63" s="7">
        <v>0</v>
      </c>
      <c r="D63" s="7">
        <v>0</v>
      </c>
      <c r="E63" s="7">
        <v>0</v>
      </c>
      <c r="F63" s="7">
        <v>0</v>
      </c>
      <c r="G63" s="7">
        <v>0</v>
      </c>
      <c r="H63" s="7">
        <v>0</v>
      </c>
    </row>
    <row r="64" spans="1:8">
      <c r="A64" s="7"/>
      <c r="B64" s="140">
        <v>69</v>
      </c>
      <c r="C64" s="7">
        <v>0</v>
      </c>
      <c r="D64" s="7">
        <v>0</v>
      </c>
      <c r="E64" s="7">
        <v>0</v>
      </c>
      <c r="F64" s="7">
        <v>0</v>
      </c>
      <c r="G64" s="7">
        <v>0</v>
      </c>
      <c r="H64" s="7">
        <v>0</v>
      </c>
    </row>
    <row r="65" spans="1:8">
      <c r="A65" s="7"/>
      <c r="B65" s="140">
        <v>70</v>
      </c>
      <c r="C65" s="7">
        <v>0</v>
      </c>
      <c r="D65" s="7">
        <v>0</v>
      </c>
      <c r="E65" s="7">
        <v>0</v>
      </c>
      <c r="F65" s="7">
        <v>0</v>
      </c>
      <c r="G65" s="7">
        <v>0</v>
      </c>
      <c r="H65" s="7">
        <v>0</v>
      </c>
    </row>
    <row r="66" spans="1:8">
      <c r="A66" s="7"/>
      <c r="B66" s="140">
        <v>71</v>
      </c>
      <c r="C66" s="7">
        <v>0</v>
      </c>
      <c r="D66" s="7">
        <v>0</v>
      </c>
      <c r="E66" s="7">
        <v>0</v>
      </c>
      <c r="F66" s="7">
        <v>0</v>
      </c>
      <c r="G66" s="7">
        <v>0</v>
      </c>
      <c r="H66" s="7">
        <v>0</v>
      </c>
    </row>
    <row r="67" spans="1:8" ht="13.75" thickBot="1">
      <c r="A67" s="7"/>
      <c r="B67" s="142">
        <v>72</v>
      </c>
      <c r="C67" s="7">
        <v>0</v>
      </c>
      <c r="D67" s="7">
        <v>0</v>
      </c>
      <c r="E67" s="7">
        <v>0</v>
      </c>
      <c r="F67" s="7">
        <v>0</v>
      </c>
      <c r="G67" s="7">
        <v>0</v>
      </c>
      <c r="H67" s="7">
        <v>0</v>
      </c>
    </row>
    <row r="68" spans="1:8">
      <c r="A68" s="7"/>
      <c r="B68" s="140">
        <v>73</v>
      </c>
      <c r="C68" s="7">
        <v>0</v>
      </c>
      <c r="D68" s="7">
        <v>0</v>
      </c>
      <c r="E68" s="7">
        <v>0</v>
      </c>
      <c r="F68" s="7">
        <v>0</v>
      </c>
      <c r="G68" s="7">
        <v>0</v>
      </c>
      <c r="H68" s="7">
        <v>0</v>
      </c>
    </row>
    <row r="69" spans="1:8">
      <c r="A69" s="7"/>
      <c r="B69" s="140">
        <v>74</v>
      </c>
      <c r="C69" s="7">
        <v>0</v>
      </c>
      <c r="D69" s="7">
        <v>0</v>
      </c>
      <c r="E69" s="7">
        <v>0</v>
      </c>
      <c r="F69" s="7">
        <v>0</v>
      </c>
      <c r="G69" s="7">
        <v>0</v>
      </c>
      <c r="H69" s="7">
        <v>0</v>
      </c>
    </row>
    <row r="70" spans="1:8">
      <c r="A70" s="7"/>
      <c r="B70" s="140">
        <v>75</v>
      </c>
      <c r="C70" s="7">
        <v>0</v>
      </c>
      <c r="D70" s="7">
        <v>0</v>
      </c>
      <c r="E70" s="7">
        <v>0</v>
      </c>
      <c r="F70" s="7">
        <v>0</v>
      </c>
      <c r="G70" s="7">
        <v>0</v>
      </c>
      <c r="H70" s="7">
        <v>0</v>
      </c>
    </row>
    <row r="71" spans="1:8" ht="13.75" thickBot="1">
      <c r="B71" s="142">
        <v>76</v>
      </c>
      <c r="C71" s="7">
        <v>0</v>
      </c>
      <c r="D71" s="7">
        <v>0</v>
      </c>
      <c r="E71" s="7">
        <v>0</v>
      </c>
      <c r="F71" s="7">
        <v>0</v>
      </c>
      <c r="G71" s="7">
        <v>0</v>
      </c>
      <c r="H71" s="7">
        <v>0</v>
      </c>
    </row>
    <row r="72" spans="1:8">
      <c r="B72" s="140">
        <v>77</v>
      </c>
      <c r="C72" s="7">
        <v>0</v>
      </c>
      <c r="D72" s="7">
        <v>0</v>
      </c>
      <c r="E72" s="7">
        <v>0</v>
      </c>
      <c r="F72" s="7">
        <v>0</v>
      </c>
      <c r="G72" s="7">
        <v>0</v>
      </c>
      <c r="H72" s="7">
        <v>0</v>
      </c>
    </row>
    <row r="73" spans="1:8">
      <c r="B73" s="140">
        <v>78</v>
      </c>
      <c r="C73" s="7">
        <v>0</v>
      </c>
      <c r="D73" s="7">
        <v>0</v>
      </c>
      <c r="E73" s="7">
        <v>0</v>
      </c>
      <c r="F73" s="7">
        <v>0</v>
      </c>
      <c r="G73" s="7">
        <v>0</v>
      </c>
      <c r="H73" s="7">
        <v>0</v>
      </c>
    </row>
    <row r="74" spans="1:8">
      <c r="B74" s="140">
        <v>79</v>
      </c>
      <c r="C74" s="7">
        <v>0</v>
      </c>
      <c r="D74" s="7">
        <v>0</v>
      </c>
      <c r="E74" s="7">
        <v>0</v>
      </c>
      <c r="F74" s="7">
        <v>0</v>
      </c>
      <c r="G74" s="7">
        <v>0</v>
      </c>
      <c r="H74" s="7">
        <v>0</v>
      </c>
    </row>
    <row r="75" spans="1:8" ht="13.75" thickBot="1">
      <c r="B75" s="142">
        <v>80</v>
      </c>
      <c r="C75" s="7">
        <v>0</v>
      </c>
      <c r="D75" s="7">
        <v>0</v>
      </c>
      <c r="E75" s="7">
        <v>0</v>
      </c>
      <c r="F75" s="7">
        <v>0</v>
      </c>
      <c r="G75" s="7">
        <v>0</v>
      </c>
      <c r="H75" s="7">
        <v>0</v>
      </c>
    </row>
    <row r="76" spans="1:8">
      <c r="B76" s="140">
        <v>81</v>
      </c>
      <c r="C76" s="7">
        <v>0</v>
      </c>
      <c r="D76" s="7">
        <v>0</v>
      </c>
      <c r="E76" s="7">
        <v>0</v>
      </c>
      <c r="F76" s="7">
        <v>0</v>
      </c>
      <c r="G76" s="7">
        <v>0</v>
      </c>
      <c r="H76" s="7">
        <v>0</v>
      </c>
    </row>
    <row r="77" spans="1:8">
      <c r="B77" s="140">
        <v>82</v>
      </c>
      <c r="C77" s="7">
        <v>0</v>
      </c>
      <c r="D77" s="7">
        <v>0</v>
      </c>
      <c r="E77" s="7">
        <v>0</v>
      </c>
      <c r="F77" s="7">
        <v>0</v>
      </c>
      <c r="G77" s="7">
        <v>0</v>
      </c>
      <c r="H77" s="7">
        <v>0</v>
      </c>
    </row>
    <row r="78" spans="1:8">
      <c r="B78" s="140">
        <v>83</v>
      </c>
      <c r="C78" s="7">
        <v>0</v>
      </c>
      <c r="D78" s="7">
        <v>0</v>
      </c>
      <c r="E78" s="7">
        <v>0</v>
      </c>
      <c r="F78" s="7">
        <v>0</v>
      </c>
      <c r="G78" s="7">
        <v>0</v>
      </c>
      <c r="H78" s="7">
        <v>0</v>
      </c>
    </row>
    <row r="79" spans="1:8" ht="13.75" thickBot="1">
      <c r="B79" s="142">
        <v>84</v>
      </c>
      <c r="C79" s="7">
        <v>0</v>
      </c>
      <c r="D79" s="7">
        <v>0</v>
      </c>
      <c r="E79" s="7">
        <v>0</v>
      </c>
      <c r="F79" s="7">
        <v>0</v>
      </c>
      <c r="G79" s="7">
        <v>0</v>
      </c>
      <c r="H79" s="7">
        <v>0</v>
      </c>
    </row>
    <row r="80" spans="1:8">
      <c r="B80" s="140">
        <v>85</v>
      </c>
      <c r="C80" s="7">
        <v>0</v>
      </c>
      <c r="D80" s="7">
        <v>0</v>
      </c>
      <c r="E80" s="7">
        <v>0</v>
      </c>
      <c r="F80" s="7">
        <v>0</v>
      </c>
      <c r="G80" s="7">
        <v>0</v>
      </c>
      <c r="H80" s="7">
        <v>0</v>
      </c>
    </row>
    <row r="81" spans="2:8">
      <c r="B81" s="140">
        <v>86</v>
      </c>
      <c r="C81" s="7">
        <v>0</v>
      </c>
      <c r="D81" s="7">
        <v>0</v>
      </c>
      <c r="E81" s="7">
        <v>0</v>
      </c>
      <c r="F81" s="7">
        <v>0</v>
      </c>
      <c r="G81" s="7">
        <v>0</v>
      </c>
      <c r="H81" s="7">
        <v>0</v>
      </c>
    </row>
    <row r="82" spans="2:8">
      <c r="B82" s="140">
        <v>87</v>
      </c>
      <c r="C82" s="7">
        <v>0</v>
      </c>
      <c r="D82" s="7">
        <v>0</v>
      </c>
      <c r="E82" s="7">
        <v>0</v>
      </c>
      <c r="F82" s="7">
        <v>0</v>
      </c>
      <c r="G82" s="7">
        <v>0</v>
      </c>
      <c r="H82" s="7">
        <v>0</v>
      </c>
    </row>
    <row r="83" spans="2:8" ht="13.75" thickBot="1">
      <c r="B83" s="142">
        <v>88</v>
      </c>
      <c r="C83" s="7">
        <v>0</v>
      </c>
      <c r="D83" s="7">
        <v>0</v>
      </c>
      <c r="E83" s="7">
        <v>0</v>
      </c>
      <c r="F83" s="7">
        <v>0</v>
      </c>
      <c r="G83" s="7">
        <v>0</v>
      </c>
      <c r="H83" s="7">
        <v>0</v>
      </c>
    </row>
    <row r="84" spans="2:8">
      <c r="B84" s="140">
        <v>89</v>
      </c>
      <c r="C84" s="7">
        <v>0</v>
      </c>
      <c r="D84" s="7">
        <v>0</v>
      </c>
      <c r="E84" s="7">
        <v>0</v>
      </c>
      <c r="F84" s="7">
        <v>0</v>
      </c>
      <c r="G84" s="7">
        <v>0</v>
      </c>
      <c r="H84" s="7">
        <v>0</v>
      </c>
    </row>
    <row r="85" spans="2:8">
      <c r="B85" s="140">
        <v>90</v>
      </c>
      <c r="C85" s="7">
        <v>0</v>
      </c>
      <c r="D85" s="7">
        <v>0</v>
      </c>
      <c r="E85" s="7">
        <v>0</v>
      </c>
      <c r="F85" s="7">
        <v>0</v>
      </c>
      <c r="G85" s="7">
        <v>0</v>
      </c>
      <c r="H85" s="7">
        <v>0</v>
      </c>
    </row>
    <row r="86" spans="2:8">
      <c r="B86" s="140">
        <v>91</v>
      </c>
      <c r="C86" s="7">
        <v>0</v>
      </c>
      <c r="D86" s="7">
        <v>0</v>
      </c>
      <c r="E86" s="7">
        <v>0</v>
      </c>
      <c r="F86" s="7">
        <v>0</v>
      </c>
      <c r="G86" s="7">
        <v>0</v>
      </c>
      <c r="H86" s="7">
        <v>0</v>
      </c>
    </row>
    <row r="87" spans="2:8" ht="13.75" thickBot="1">
      <c r="B87" s="142">
        <v>92</v>
      </c>
      <c r="C87" s="7">
        <v>0</v>
      </c>
      <c r="D87" s="7">
        <v>0</v>
      </c>
      <c r="E87" s="7">
        <v>0</v>
      </c>
      <c r="F87" s="7">
        <v>0</v>
      </c>
      <c r="G87" s="7">
        <v>0</v>
      </c>
      <c r="H87" s="7">
        <v>0</v>
      </c>
    </row>
    <row r="88" spans="2:8">
      <c r="B88" s="140">
        <v>93</v>
      </c>
      <c r="C88" s="7">
        <v>0</v>
      </c>
      <c r="D88" s="7">
        <v>0</v>
      </c>
      <c r="E88" s="7">
        <v>0</v>
      </c>
      <c r="F88" s="7">
        <v>0</v>
      </c>
      <c r="G88" s="7">
        <v>0</v>
      </c>
      <c r="H88" s="7">
        <v>0</v>
      </c>
    </row>
    <row r="89" spans="2:8">
      <c r="B89" s="140">
        <v>94</v>
      </c>
      <c r="C89" s="7">
        <v>0</v>
      </c>
      <c r="D89" s="7">
        <v>0</v>
      </c>
      <c r="E89" s="7">
        <v>0</v>
      </c>
      <c r="F89" s="7">
        <v>0</v>
      </c>
      <c r="G89" s="7">
        <v>0</v>
      </c>
      <c r="H89" s="7">
        <v>0</v>
      </c>
    </row>
    <row r="90" spans="2:8">
      <c r="B90" s="140">
        <v>95</v>
      </c>
      <c r="C90" s="7">
        <v>0</v>
      </c>
      <c r="D90" s="7">
        <v>0</v>
      </c>
      <c r="E90" s="7">
        <v>0</v>
      </c>
      <c r="F90" s="7">
        <v>0</v>
      </c>
      <c r="G90" s="7">
        <v>0</v>
      </c>
      <c r="H90" s="7">
        <v>0</v>
      </c>
    </row>
    <row r="91" spans="2:8" ht="13.75" thickBot="1">
      <c r="B91" s="142">
        <v>96</v>
      </c>
      <c r="C91" s="7">
        <v>0</v>
      </c>
      <c r="D91" s="7">
        <v>0</v>
      </c>
      <c r="E91" s="7">
        <v>0</v>
      </c>
      <c r="F91" s="7">
        <v>0</v>
      </c>
      <c r="G91" s="7">
        <v>0</v>
      </c>
      <c r="H91" s="7">
        <v>0</v>
      </c>
    </row>
    <row r="92" spans="2:8">
      <c r="B92" s="140">
        <v>97</v>
      </c>
      <c r="C92" s="7">
        <v>0</v>
      </c>
      <c r="D92" s="7">
        <v>0</v>
      </c>
      <c r="E92" s="7">
        <v>0</v>
      </c>
      <c r="F92" s="7">
        <v>0</v>
      </c>
      <c r="G92" s="7">
        <v>0</v>
      </c>
      <c r="H92" s="7">
        <v>0</v>
      </c>
    </row>
    <row r="93" spans="2:8">
      <c r="B93" s="140">
        <v>98</v>
      </c>
      <c r="C93" s="7">
        <v>0</v>
      </c>
      <c r="D93" s="7">
        <v>0</v>
      </c>
      <c r="E93" s="7">
        <v>0</v>
      </c>
      <c r="F93" s="7">
        <v>0</v>
      </c>
      <c r="G93" s="7">
        <v>0</v>
      </c>
      <c r="H93" s="7">
        <v>0</v>
      </c>
    </row>
    <row r="94" spans="2:8">
      <c r="B94" s="140">
        <v>99</v>
      </c>
      <c r="C94" s="7">
        <v>0</v>
      </c>
      <c r="D94" s="7">
        <v>0</v>
      </c>
      <c r="E94" s="7">
        <v>0</v>
      </c>
      <c r="F94" s="7">
        <v>0</v>
      </c>
      <c r="G94" s="7">
        <v>0</v>
      </c>
      <c r="H94" s="7">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545B17-8EF9-4470-B02A-08E6861F3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33A1C9-FEC4-49CF-8304-E7A5E2D9F9B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4BD0B89-ECB8-4B6F-AFCC-FDB5677599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Permanent Employee</vt:lpstr>
      <vt:lpstr>Casual Employees</vt:lpstr>
      <vt:lpstr>D&amp;TPD-Rates</vt:lpstr>
      <vt:lpstr>IP-rates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Lucas Brown</cp:lastModifiedBy>
  <cp:revision/>
  <dcterms:created xsi:type="dcterms:W3CDTF">2016-03-07T03:08:29Z</dcterms:created>
  <dcterms:modified xsi:type="dcterms:W3CDTF">2023-05-11T04:59:58Z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ies>
</file>