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Insurance\corporate changes\processes\Insurance Calculators\ART Branded Calculators\Corporate Plans\"/>
    </mc:Choice>
  </mc:AlternateContent>
  <xr:revisionPtr revIDLastSave="0" documentId="13_ncr:1_{706C68D3-C8F5-4B16-B688-1188E385A74D}" xr6:coauthVersionLast="47" xr6:coauthVersionMax="47" xr10:uidLastSave="{00000000-0000-0000-0000-000000000000}"/>
  <workbookProtection workbookAlgorithmName="SHA-512" workbookHashValue="lS/MhXk16MmSAxT5gTZJf/Knw1mlwTteBDFnLoTxQoq1sr2FWy7TGDCDE9ipgay8+A+yNwUw1ZbLp9p4Q+dTsQ==" workbookSaltValue="cfPk2fyJNx2V3O6aMUvE5g==" workbookSpinCount="100000" lockStructure="1"/>
  <bookViews>
    <workbookView xWindow="20052" yWindow="-348" windowWidth="23256" windowHeight="12576" tabRatio="957" xr2:uid="{00000000-000D-0000-FFFF-FFFF00000000}"/>
  </bookViews>
  <sheets>
    <sheet name="Calculator" sheetId="4" r:id="rId1"/>
    <sheet name="D&amp;TPD-Rates" sheetId="7" state="hidden" r:id="rId2"/>
    <sheet name="IP-rates" sheetId="6" state="hidden" r:id="rId3"/>
    <sheet name="Casuals" sheetId="8" state="hidden" r:id="rId4"/>
  </sheets>
  <definedNames>
    <definedName name="Casual">Calculator!$S$11</definedName>
    <definedName name="Employmenttype">Calculator!$P$10:$P$12</definedName>
    <definedName name="Permanent">Calculator!$Q$11:$Q$12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4" l="1"/>
  <c r="C14" i="4"/>
  <c r="C13" i="4" l="1"/>
  <c r="W4" i="4" l="1"/>
  <c r="W5" i="4" s="1"/>
  <c r="D9" i="4" l="1"/>
  <c r="I8" i="4" l="1"/>
  <c r="I9" i="4"/>
  <c r="M9" i="4" s="1"/>
  <c r="I7" i="4"/>
  <c r="M8" i="4" s="1"/>
  <c r="I10" i="4"/>
  <c r="M12" i="4" s="1"/>
  <c r="I11" i="4"/>
  <c r="M13" i="4" s="1"/>
  <c r="M7" i="4" l="1"/>
  <c r="M10" i="4" s="1"/>
  <c r="M14" i="4"/>
  <c r="I14" i="4"/>
  <c r="M16" i="4"/>
  <c r="I13" i="4"/>
  <c r="L12" i="4"/>
  <c r="M17" i="4" l="1"/>
  <c r="M18" i="4"/>
  <c r="L9" i="4"/>
  <c r="L16" i="4"/>
  <c r="L14" i="4"/>
  <c r="L13" i="4"/>
  <c r="L8" i="4"/>
  <c r="M19" i="4" l="1"/>
  <c r="L19" i="4" s="1"/>
  <c r="L10" i="4"/>
  <c r="L18" i="4"/>
  <c r="L7" i="4"/>
  <c r="L17" i="4" l="1"/>
  <c r="I16" i="4"/>
  <c r="I17" i="4" l="1"/>
</calcChain>
</file>

<file path=xl/sharedStrings.xml><?xml version="1.0" encoding="utf-8"?>
<sst xmlns="http://schemas.openxmlformats.org/spreadsheetml/2006/main" count="201" uniqueCount="70">
  <si>
    <t>GPC Asia Pacific Superannuation Plan</t>
  </si>
  <si>
    <t>Insurance Calculator</t>
  </si>
  <si>
    <t>Male</t>
  </si>
  <si>
    <t>Date at Age 67</t>
  </si>
  <si>
    <t>Your details</t>
  </si>
  <si>
    <t>Premium &amp; Cover Summary</t>
  </si>
  <si>
    <t>Detailed Premium Breakdown</t>
  </si>
  <si>
    <t>Female</t>
  </si>
  <si>
    <t>Years to Age 67</t>
  </si>
  <si>
    <t>Please complete the appropriate blank orange fields</t>
  </si>
  <si>
    <t>Weekly</t>
  </si>
  <si>
    <t>Annual</t>
  </si>
  <si>
    <t>Yes</t>
  </si>
  <si>
    <t>Date of Calculation (dd/mm/yyyy)</t>
  </si>
  <si>
    <t>Standard Death Cover</t>
  </si>
  <si>
    <t>Standard Death Premium</t>
  </si>
  <si>
    <t>No</t>
  </si>
  <si>
    <t>Permanent</t>
  </si>
  <si>
    <t>DOB (dd/mm/yyyy)</t>
  </si>
  <si>
    <t>Standard TPD Cover</t>
  </si>
  <si>
    <t>Standard TPD Premium</t>
  </si>
  <si>
    <t>Casual</t>
  </si>
  <si>
    <t>Age</t>
  </si>
  <si>
    <r>
      <t xml:space="preserve">Income Protection Cover p.a. </t>
    </r>
    <r>
      <rPr>
        <b/>
        <vertAlign val="superscript"/>
        <sz val="14"/>
        <color rgb="FF1C355E"/>
        <rFont val="Arial"/>
        <family val="2"/>
      </rPr>
      <t>1</t>
    </r>
  </si>
  <si>
    <t>Income Protection Premium</t>
  </si>
  <si>
    <t>Gender</t>
  </si>
  <si>
    <t>Additional Death Cover</t>
  </si>
  <si>
    <t>Total Standard Premium</t>
  </si>
  <si>
    <t>$0.75 per week</t>
  </si>
  <si>
    <t>Salary</t>
  </si>
  <si>
    <t>Additional TPD Cover</t>
  </si>
  <si>
    <t>Employment Category</t>
  </si>
  <si>
    <t>Additional Death Premium</t>
  </si>
  <si>
    <t>Total Death Cover</t>
  </si>
  <si>
    <t>Additional TPD Premium</t>
  </si>
  <si>
    <t>Total TPD Cover</t>
  </si>
  <si>
    <t>Total Additional Premium</t>
  </si>
  <si>
    <r>
      <t xml:space="preserve">Total Premium - Weekly </t>
    </r>
    <r>
      <rPr>
        <b/>
        <vertAlign val="superscript"/>
        <sz val="14"/>
        <color rgb="FF1C355E"/>
        <rFont val="Arial"/>
        <family val="2"/>
      </rPr>
      <t>3</t>
    </r>
  </si>
  <si>
    <t>Total Income Protection Premium</t>
  </si>
  <si>
    <r>
      <rPr>
        <b/>
        <i/>
        <sz val="10"/>
        <color rgb="FF1C355E"/>
        <rFont val="Arial"/>
        <family val="2"/>
      </rPr>
      <t xml:space="preserve">Please complete if you require Additional Death &amp; TPD cover </t>
    </r>
    <r>
      <rPr>
        <b/>
        <i/>
        <vertAlign val="superscript"/>
        <sz val="12"/>
        <color rgb="FF1C355E"/>
        <rFont val="Arial"/>
        <family val="2"/>
      </rPr>
      <t>2</t>
    </r>
    <r>
      <rPr>
        <i/>
        <sz val="10"/>
        <color rgb="FF1C355E"/>
        <rFont val="Arial"/>
        <family val="2"/>
      </rPr>
      <t xml:space="preserve">
(NOTE: This amount is in addition to your Standard cover)</t>
    </r>
  </si>
  <si>
    <t>Total Premium - Annual</t>
  </si>
  <si>
    <t>Total Death Premium</t>
  </si>
  <si>
    <t>Total TPD Premium</t>
  </si>
  <si>
    <r>
      <t xml:space="preserve">Total Premium </t>
    </r>
    <r>
      <rPr>
        <b/>
        <vertAlign val="superscript"/>
        <sz val="14"/>
        <color rgb="FF1C355E"/>
        <rFont val="Arial"/>
        <family val="2"/>
      </rPr>
      <t>3</t>
    </r>
  </si>
  <si>
    <t xml:space="preserve"> 1.  Income Protection cover quoted provides you with a replacement income of up to 75% of your Salary, after a Waiting Period of 90 days, for up 2-years if you are unable to work due to injury or illness.</t>
  </si>
  <si>
    <t>2.  Applications for Income Protection and Additional cover are subject to acceptance by the insurer</t>
  </si>
  <si>
    <t>3.  Note that rounding variations may occur in the calculations</t>
  </si>
  <si>
    <t>GPC Asia Pacific - Permanent and Casual employees</t>
  </si>
  <si>
    <r>
      <t xml:space="preserve">If you are an eligible employee (refer to your </t>
    </r>
    <r>
      <rPr>
        <i/>
        <sz val="9"/>
        <color rgb="FF1C355E"/>
        <rFont val="Arial"/>
        <family val="2"/>
      </rPr>
      <t>Super-Savings Corporate Insurance guide</t>
    </r>
    <r>
      <rPr>
        <sz val="9"/>
        <color rgb="FF1C355E"/>
        <rFont val="Arial"/>
        <family val="2"/>
      </rPr>
      <t xml:space="preserve">), you will automatically receive the amount of Standard Death and TPD cover as shown above, subject to the Automatic Acceptance Limits set by the insurer. For Permanent employees this is $1,000,000 for Death &amp; TPD cover.
A health questionnaire may be required if your cover is over the Automatic Acceptance Limit, you have applied for Voluntary Income Protection cover, you do not join Sunsuper when you are first employed by GPC ASia Pacific, or you choose a higher level of cover at a later date. </t>
    </r>
  </si>
  <si>
    <t>Important Notes and Disclaimer</t>
  </si>
  <si>
    <r>
      <t>Please read this quote in conjunction with your Product Disclosure Statement (PDS), available from</t>
    </r>
    <r>
      <rPr>
        <b/>
        <sz val="9"/>
        <color rgb="FF1C355E"/>
        <rFont val="Arial"/>
        <family val="2"/>
      </rPr>
      <t xml:space="preserve"> https://portal.australianretirementtrust.com.au/GPC1</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</si>
  <si>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</si>
  <si>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</si>
  <si>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</si>
  <si>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$10,000 Sum Insured</t>
  </si>
  <si>
    <t>Permanents</t>
  </si>
  <si>
    <t>Management\Salaried</t>
  </si>
  <si>
    <t>Casuals</t>
  </si>
  <si>
    <t>Age Last</t>
  </si>
  <si>
    <t>Death</t>
  </si>
  <si>
    <t>TPD</t>
  </si>
  <si>
    <t>Annual Rates Per $1,000 Sum Insured</t>
  </si>
  <si>
    <t>N/A</t>
  </si>
  <si>
    <t>60,000</t>
  </si>
  <si>
    <t>42,900</t>
  </si>
  <si>
    <t>25,600</t>
  </si>
  <si>
    <t>13,100</t>
  </si>
  <si>
    <t>6,600</t>
  </si>
  <si>
    <t>3,300</t>
  </si>
  <si>
    <t>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</si>
</sst>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_-* #,##0_-;\-* #,##0_-;_-* &quot;-&quot;??_-;_-@_-"/>
  </numFmts>
  <fonts count="127">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0"/>
      <color theme="1"/>
      <name val="Arial"/>
      <family val="2"/>
    </font>
    <font>
      <b/>
      <u/>
      <sz val="10"/>
      <name val="Neo Sans"/>
      <family val="2"/>
    </font>
    <font>
      <b/>
      <u/>
      <sz val="10"/>
      <color theme="1"/>
      <name val="Neo Sans"/>
      <family val="2"/>
    </font>
    <font>
      <vertAlign val="superscript"/>
      <sz val="14"/>
      <color theme="1"/>
      <name val="Arial"/>
      <family val="2"/>
    </font>
    <font>
      <b/>
      <sz val="18"/>
      <color rgb="FF0051FF"/>
      <name val="Arial"/>
      <family val="2"/>
    </font>
    <font>
      <sz val="11"/>
      <color rgb="FF1C355E"/>
      <name val="Arial"/>
      <family val="2"/>
    </font>
    <font>
      <b/>
      <sz val="16"/>
      <color rgb="FF1C355E"/>
      <name val="Arial"/>
      <family val="2"/>
    </font>
    <font>
      <sz val="10"/>
      <color rgb="FF1C355E"/>
      <name val="Arial"/>
      <family val="2"/>
    </font>
    <font>
      <b/>
      <sz val="11"/>
      <color rgb="FF1C355E"/>
      <name val="Arial"/>
      <family val="2"/>
    </font>
    <font>
      <b/>
      <u/>
      <sz val="10"/>
      <color rgb="FF1C355E"/>
      <name val="Arial"/>
      <family val="2"/>
    </font>
    <font>
      <b/>
      <u/>
      <sz val="11"/>
      <color rgb="FF1C355E"/>
      <name val="Arial"/>
      <family val="2"/>
    </font>
    <font>
      <b/>
      <sz val="14"/>
      <color rgb="FF1C355E"/>
      <name val="Arial"/>
      <family val="2"/>
    </font>
    <font>
      <b/>
      <i/>
      <sz val="12"/>
      <color rgb="FF1C355E"/>
      <name val="Arial"/>
      <family val="2"/>
    </font>
    <font>
      <b/>
      <i/>
      <sz val="10"/>
      <color rgb="FF1C355E"/>
      <name val="Arial"/>
      <family val="2"/>
    </font>
    <font>
      <i/>
      <sz val="10"/>
      <color rgb="FF1C355E"/>
      <name val="Arial"/>
      <family val="2"/>
    </font>
    <font>
      <sz val="9"/>
      <color rgb="FF1C355E"/>
      <name val="Arial"/>
      <family val="2"/>
    </font>
    <font>
      <b/>
      <sz val="10"/>
      <color rgb="FF1C355E"/>
      <name val="Arial"/>
      <family val="2"/>
    </font>
    <font>
      <b/>
      <vertAlign val="superscript"/>
      <sz val="14"/>
      <color rgb="FF1C355E"/>
      <name val="Arial"/>
      <family val="2"/>
    </font>
    <font>
      <b/>
      <sz val="12"/>
      <color rgb="FF1C355E"/>
      <name val="Arial"/>
      <family val="2"/>
    </font>
    <font>
      <b/>
      <sz val="14"/>
      <color rgb="FF1C355E"/>
      <name val="Calibri"/>
      <family val="2"/>
      <scheme val="minor"/>
    </font>
    <font>
      <sz val="11"/>
      <color rgb="FF1C355E"/>
      <name val="Calibri"/>
      <family val="2"/>
      <scheme val="minor"/>
    </font>
    <font>
      <b/>
      <i/>
      <vertAlign val="superscript"/>
      <sz val="12"/>
      <color rgb="FF1C355E"/>
      <name val="Arial"/>
      <family val="2"/>
    </font>
    <font>
      <sz val="10"/>
      <color rgb="FF1C355E"/>
      <name val="Calibri"/>
      <family val="2"/>
      <scheme val="minor"/>
    </font>
    <font>
      <i/>
      <sz val="9"/>
      <color rgb="FF1C355E"/>
      <name val="Arial"/>
      <family val="2"/>
    </font>
    <font>
      <sz val="9"/>
      <color rgb="FF1C355E"/>
      <name val="Calibri"/>
      <family val="2"/>
      <scheme val="minor"/>
    </font>
    <font>
      <b/>
      <sz val="9"/>
      <color rgb="FF1C355E"/>
      <name val="Arial"/>
      <family val="2"/>
    </font>
    <font>
      <b/>
      <sz val="14"/>
      <color rgb="FF0051FF"/>
      <name val="Arial"/>
      <family val="2"/>
    </font>
    <font>
      <sz val="10"/>
      <color rgb="FF0051FF"/>
      <name val="Arial"/>
      <family val="2"/>
    </font>
    <font>
      <b/>
      <u/>
      <sz val="10"/>
      <color rgb="FF0051FF"/>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theme="0"/>
        <bgColor indexed="64"/>
      </patternFill>
    </fill>
    <fill>
      <patternFill patternType="solid">
        <fgColor theme="2" tint="-0.249977111117893"/>
        <bgColor indexed="43"/>
      </patternFill>
    </fill>
    <fill>
      <patternFill patternType="solid">
        <fgColor theme="2" tint="-0.249977111117893"/>
        <bgColor indexed="64"/>
      </patternFill>
    </fill>
    <fill>
      <patternFill patternType="solid">
        <fgColor rgb="FFFFFF99"/>
        <bgColor indexed="64"/>
      </patternFill>
    </fill>
    <fill>
      <patternFill patternType="solid">
        <fgColor theme="9" tint="0.59999389629810485"/>
        <bgColor indexed="43"/>
      </patternFill>
    </fill>
    <fill>
      <patternFill patternType="solid">
        <fgColor theme="9" tint="0.59999389629810485"/>
        <bgColor indexed="64"/>
      </patternFill>
    </fill>
    <fill>
      <patternFill patternType="solid">
        <fgColor rgb="FFFFFFFF"/>
        <bgColor indexed="64"/>
      </patternFill>
    </fill>
    <fill>
      <patternFill patternType="solid">
        <fgColor rgb="FFD1F2FF"/>
        <bgColor indexed="64"/>
      </patternFill>
    </fill>
    <fill>
      <patternFill patternType="solid">
        <fgColor rgb="FFF6E5DD"/>
        <bgColor indexed="64"/>
      </patternFill>
    </fill>
    <fill>
      <patternFill patternType="solid">
        <fgColor rgb="FFF24E4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theme="0"/>
      </top>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5" applyNumberFormat="0" applyAlignment="0" applyProtection="0"/>
    <xf numFmtId="0" fontId="36" fillId="6" borderId="16" applyNumberFormat="0" applyAlignment="0" applyProtection="0"/>
    <xf numFmtId="0" fontId="37" fillId="6" borderId="15" applyNumberFormat="0" applyAlignment="0" applyProtection="0"/>
    <xf numFmtId="0" fontId="38" fillId="0" borderId="17" applyNumberFormat="0" applyFill="0" applyAlignment="0" applyProtection="0"/>
    <xf numFmtId="0" fontId="39" fillId="7" borderId="18" applyNumberFormat="0" applyAlignment="0" applyProtection="0"/>
    <xf numFmtId="0" fontId="40" fillId="0" borderId="0" applyNumberFormat="0" applyFill="0" applyBorder="0" applyAlignment="0" applyProtection="0"/>
    <xf numFmtId="0" fontId="28" fillId="8" borderId="19" applyNumberFormat="0" applyFont="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21" applyNumberFormat="0" applyFon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9"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4"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20"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2"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5"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8" applyNumberFormat="0" applyAlignment="0" applyProtection="0"/>
    <xf numFmtId="0" fontId="11" fillId="0" borderId="13"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6"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2"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7" applyNumberFormat="0" applyFill="0" applyAlignment="0" applyProtection="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5"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2"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7" applyNumberFormat="0" applyFill="0" applyAlignment="0" applyProtection="0"/>
    <xf numFmtId="0" fontId="56" fillId="54" borderId="23"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4" applyNumberFormat="0" applyFill="0" applyAlignment="0" applyProtection="0"/>
    <xf numFmtId="0" fontId="48" fillId="0" borderId="29"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2"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2" applyNumberFormat="0" applyAlignment="0" applyProtection="0"/>
    <xf numFmtId="0" fontId="49" fillId="34" borderId="22" applyNumberFormat="0" applyAlignment="0" applyProtection="0"/>
    <xf numFmtId="0" fontId="47" fillId="56" borderId="21" applyNumberFormat="0" applyFont="0" applyAlignment="0" applyProtection="0"/>
    <xf numFmtId="0" fontId="64" fillId="53" borderId="28" applyNumberFormat="0" applyAlignment="0" applyProtection="0"/>
    <xf numFmtId="0" fontId="48" fillId="0" borderId="29"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9"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71" fillId="59" borderId="22" applyNumberFormat="0" applyAlignment="0" applyProtection="0"/>
    <xf numFmtId="0" fontId="71" fillId="59" borderId="22" applyNumberFormat="0" applyAlignment="0" applyProtection="0"/>
    <xf numFmtId="0" fontId="72" fillId="0" borderId="0"/>
    <xf numFmtId="0" fontId="73" fillId="54" borderId="23" applyNumberFormat="0" applyAlignment="0" applyProtection="0"/>
    <xf numFmtId="0" fontId="73" fillId="54" borderId="23" applyNumberFormat="0" applyAlignment="0" applyProtection="0"/>
    <xf numFmtId="0" fontId="20" fillId="7" borderId="18"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30" applyNumberFormat="0" applyFill="0" applyAlignment="0" applyProtection="0"/>
    <xf numFmtId="0" fontId="77" fillId="0" borderId="30" applyNumberFormat="0" applyFill="0" applyAlignment="0" applyProtection="0"/>
    <xf numFmtId="0" fontId="10" fillId="0" borderId="12"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11" fillId="0" borderId="13"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2" fillId="0" borderId="1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5" applyNumberFormat="0" applyAlignment="0" applyProtection="0"/>
    <xf numFmtId="0" fontId="16" fillId="5" borderId="15" applyNumberFormat="0" applyAlignment="0" applyProtection="0"/>
    <xf numFmtId="0" fontId="81" fillId="34" borderId="22" applyNumberFormat="0" applyAlignment="0" applyProtection="0"/>
    <xf numFmtId="0" fontId="81" fillId="34" borderId="22" applyNumberFormat="0" applyAlignment="0" applyProtection="0"/>
    <xf numFmtId="0" fontId="82" fillId="0" borderId="27" applyNumberFormat="0" applyFill="0" applyAlignment="0" applyProtection="0"/>
    <xf numFmtId="0" fontId="82" fillId="0" borderId="27" applyNumberFormat="0" applyFill="0" applyAlignment="0" applyProtection="0"/>
    <xf numFmtId="0" fontId="19" fillId="0" borderId="17"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9"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7" applyNumberFormat="0" applyFill="0" applyAlignment="0" applyProtection="0"/>
    <xf numFmtId="0" fontId="49" fillId="34" borderId="22" applyNumberFormat="0" applyAlignment="0" applyProtection="0"/>
    <xf numFmtId="0" fontId="61" fillId="0" borderId="0" applyNumberFormat="0" applyFill="0" applyBorder="0" applyAlignment="0" applyProtection="0"/>
    <xf numFmtId="0" fontId="61" fillId="0" borderId="26" applyNumberFormat="0" applyFill="0" applyAlignment="0" applyProtection="0"/>
    <xf numFmtId="0" fontId="60" fillId="0" borderId="25" applyNumberFormat="0" applyFill="0" applyAlignment="0" applyProtection="0"/>
    <xf numFmtId="0" fontId="59" fillId="0" borderId="24"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3" applyNumberFormat="0" applyAlignment="0" applyProtection="0"/>
    <xf numFmtId="0" fontId="55" fillId="53" borderId="22"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9"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9"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9" applyNumberFormat="0" applyFont="0" applyAlignment="0" applyProtection="0"/>
    <xf numFmtId="0" fontId="26" fillId="56" borderId="32"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2"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6"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8" applyNumberFormat="0" applyAlignment="0" applyProtection="0"/>
    <xf numFmtId="0" fontId="85" fillId="59" borderId="28"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20"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3" applyNumberFormat="0" applyFill="0" applyAlignment="0" applyProtection="0"/>
    <xf numFmtId="164" fontId="26" fillId="0" borderId="0" applyFont="0" applyFill="0" applyBorder="0" applyAlignment="0" applyProtection="0"/>
    <xf numFmtId="0" fontId="87" fillId="0" borderId="3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17" fillId="6" borderId="16" applyNumberFormat="0" applyAlignment="0" applyProtection="0"/>
    <xf numFmtId="0" fontId="9" fillId="0" borderId="0" applyNumberFormat="0" applyFill="0" applyBorder="0" applyAlignment="0" applyProtection="0"/>
    <xf numFmtId="0" fontId="8" fillId="0" borderId="20"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9"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7" fillId="6" borderId="16" applyNumberFormat="0" applyAlignment="0" applyProtection="0"/>
    <xf numFmtId="0" fontId="8" fillId="0" borderId="20"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0" fontId="18" fillId="6" borderId="15" applyNumberFormat="0" applyAlignment="0" applyProtection="0"/>
    <xf numFmtId="175"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0" fontId="20" fillId="7" borderId="18" applyNumberFormat="0" applyAlignment="0" applyProtection="0"/>
    <xf numFmtId="175" fontId="56" fillId="54" borderId="23" applyNumberFormat="0" applyAlignment="0" applyProtection="0"/>
    <xf numFmtId="0" fontId="56" fillId="54" borderId="23"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0" fontId="10" fillId="0" borderId="12"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0" fontId="11" fillId="0" borderId="13"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0" fontId="12" fillId="0" borderId="14"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0" fontId="16" fillId="5" borderId="15" applyNumberFormat="0" applyAlignment="0" applyProtection="0"/>
    <xf numFmtId="175"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0" fontId="19" fillId="0" borderId="1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0" fontId="17" fillId="6" borderId="16" applyNumberFormat="0" applyAlignment="0" applyProtection="0"/>
    <xf numFmtId="175" fontId="64" fillId="53" borderId="28" applyNumberFormat="0" applyAlignment="0" applyProtection="0"/>
    <xf numFmtId="0" fontId="64" fillId="53" borderId="28"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0" fontId="8" fillId="0" borderId="20"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6"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2" fontId="5" fillId="0" borderId="4" xfId="0" applyNumberFormat="1" applyFont="1" applyBorder="1" applyAlignment="1">
      <alignment horizontal="center"/>
    </xf>
    <xf numFmtId="0" fontId="99" fillId="0" borderId="0" xfId="0" applyFont="1"/>
    <xf numFmtId="0" fontId="100" fillId="0" borderId="0" xfId="0" applyFont="1"/>
    <xf numFmtId="2" fontId="6" fillId="61" borderId="1" xfId="0" applyNumberFormat="1" applyFont="1" applyFill="1" applyBorder="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4" fillId="0" borderId="0" xfId="1" applyNumberFormat="1" applyFont="1" applyAlignment="1">
      <alignment horizontal="center"/>
    </xf>
    <xf numFmtId="0" fontId="4" fillId="0" borderId="34" xfId="0" applyFont="1" applyBorder="1" applyAlignment="1">
      <alignment horizontal="center" vertical="center" wrapText="1"/>
    </xf>
    <xf numFmtId="0" fontId="97" fillId="62" borderId="1" xfId="32987" applyFill="1" applyBorder="1"/>
    <xf numFmtId="14" fontId="98" fillId="62" borderId="1" xfId="32987" applyNumberFormat="1" applyFont="1" applyFill="1" applyBorder="1"/>
    <xf numFmtId="9" fontId="28" fillId="62" borderId="0" xfId="0" applyNumberFormat="1" applyFont="1" applyFill="1"/>
    <xf numFmtId="4" fontId="98" fillId="62" borderId="1" xfId="32987" applyNumberFormat="1" applyFont="1" applyFill="1" applyBorder="1"/>
    <xf numFmtId="0" fontId="97" fillId="62" borderId="0" xfId="0" applyFont="1" applyFill="1"/>
    <xf numFmtId="178" fontId="28" fillId="62" borderId="0" xfId="0" applyNumberFormat="1" applyFont="1" applyFill="1"/>
    <xf numFmtId="0" fontId="28" fillId="62" borderId="0" xfId="0" applyFont="1" applyFill="1" applyAlignment="1">
      <alignment vertical="top"/>
    </xf>
    <xf numFmtId="0" fontId="28" fillId="62" borderId="0" xfId="0" applyFont="1" applyFill="1" applyAlignment="1">
      <alignment vertical="center"/>
    </xf>
    <xf numFmtId="0" fontId="28" fillId="62" borderId="0" xfId="0" applyFont="1" applyFill="1"/>
    <xf numFmtId="0" fontId="101" fillId="62" borderId="0" xfId="0" applyFont="1" applyFill="1"/>
    <xf numFmtId="2" fontId="5" fillId="0" borderId="1" xfId="0" applyNumberFormat="1" applyFont="1" applyBorder="1" applyAlignment="1">
      <alignment horizontal="center"/>
    </xf>
    <xf numFmtId="0" fontId="5" fillId="0" borderId="1" xfId="0" applyFont="1" applyBorder="1" applyAlignment="1">
      <alignment horizontal="center"/>
    </xf>
    <xf numFmtId="4" fontId="4" fillId="0" borderId="0" xfId="0" applyNumberFormat="1" applyFont="1"/>
    <xf numFmtId="4" fontId="4" fillId="0" borderId="0" xfId="0" applyNumberFormat="1" applyFont="1" applyAlignment="1">
      <alignment horizontal="center"/>
    </xf>
    <xf numFmtId="0" fontId="6" fillId="0" borderId="0" xfId="0" applyFont="1"/>
    <xf numFmtId="43" fontId="6" fillId="0" borderId="0" xfId="33003" applyFont="1"/>
    <xf numFmtId="2" fontId="4" fillId="66" borderId="35" xfId="0" applyNumberFormat="1" applyFont="1" applyFill="1" applyBorder="1" applyAlignment="1">
      <alignment horizontal="center"/>
    </xf>
    <xf numFmtId="2" fontId="4" fillId="66" borderId="36" xfId="0" applyNumberFormat="1" applyFont="1" applyFill="1" applyBorder="1" applyAlignment="1">
      <alignment horizontal="center"/>
    </xf>
    <xf numFmtId="0" fontId="6" fillId="63" borderId="8" xfId="0" applyFont="1" applyFill="1" applyBorder="1" applyAlignment="1">
      <alignment horizontal="center"/>
    </xf>
    <xf numFmtId="0" fontId="6" fillId="63" borderId="7" xfId="0" applyFont="1" applyFill="1" applyBorder="1" applyAlignment="1">
      <alignment horizontal="center"/>
    </xf>
    <xf numFmtId="2" fontId="5" fillId="0" borderId="37" xfId="0" applyNumberFormat="1" applyFont="1" applyBorder="1" applyAlignment="1">
      <alignment horizontal="center"/>
    </xf>
    <xf numFmtId="2" fontId="5" fillId="0" borderId="38" xfId="0" applyNumberFormat="1" applyFont="1" applyBorder="1" applyAlignment="1">
      <alignment horizontal="center"/>
    </xf>
    <xf numFmtId="2" fontId="5" fillId="0" borderId="39" xfId="0" applyNumberFormat="1" applyFont="1" applyBorder="1" applyAlignment="1">
      <alignment horizontal="center"/>
    </xf>
    <xf numFmtId="2" fontId="5" fillId="0" borderId="40" xfId="0" applyNumberFormat="1" applyFont="1" applyBorder="1" applyAlignment="1">
      <alignment horizontal="center"/>
    </xf>
    <xf numFmtId="2" fontId="5" fillId="0" borderId="41" xfId="0" applyNumberFormat="1" applyFont="1" applyBorder="1" applyAlignment="1">
      <alignment horizontal="center"/>
    </xf>
    <xf numFmtId="2" fontId="5" fillId="0" borderId="36" xfId="0" applyNumberFormat="1" applyFont="1" applyBorder="1" applyAlignment="1">
      <alignment horizontal="center"/>
    </xf>
    <xf numFmtId="0" fontId="5" fillId="0" borderId="39" xfId="0" applyFont="1" applyBorder="1" applyAlignment="1">
      <alignment horizontal="center"/>
    </xf>
    <xf numFmtId="4" fontId="2" fillId="0" borderId="38" xfId="0" applyNumberFormat="1" applyFont="1" applyBorder="1" applyAlignment="1">
      <alignment horizontal="center"/>
    </xf>
    <xf numFmtId="4" fontId="2" fillId="0" borderId="40" xfId="0" applyNumberFormat="1" applyFont="1" applyBorder="1" applyAlignment="1">
      <alignment horizontal="center"/>
    </xf>
    <xf numFmtId="0" fontId="5" fillId="0" borderId="41" xfId="0" applyFont="1" applyBorder="1" applyAlignment="1">
      <alignment horizontal="center"/>
    </xf>
    <xf numFmtId="0" fontId="5" fillId="0" borderId="36" xfId="0" applyFont="1" applyBorder="1" applyAlignment="1">
      <alignment horizontal="center"/>
    </xf>
    <xf numFmtId="2" fontId="5" fillId="0" borderId="43" xfId="0" applyNumberFormat="1" applyFont="1" applyBorder="1" applyAlignment="1">
      <alignment horizontal="center"/>
    </xf>
    <xf numFmtId="2" fontId="5" fillId="0" borderId="44" xfId="0" applyNumberFormat="1"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2" fontId="5" fillId="0" borderId="45" xfId="0" applyNumberFormat="1" applyFont="1" applyBorder="1" applyAlignment="1">
      <alignment horizontal="center"/>
    </xf>
    <xf numFmtId="2" fontId="6" fillId="65" borderId="40" xfId="0" applyNumberFormat="1" applyFont="1" applyFill="1" applyBorder="1" applyAlignment="1">
      <alignment horizontal="center"/>
    </xf>
    <xf numFmtId="2" fontId="6" fillId="65" borderId="41" xfId="0" applyNumberFormat="1" applyFont="1" applyFill="1" applyBorder="1" applyAlignment="1">
      <alignment horizontal="center"/>
    </xf>
    <xf numFmtId="2" fontId="6" fillId="65" borderId="46" xfId="0" applyNumberFormat="1" applyFont="1" applyFill="1" applyBorder="1" applyAlignment="1">
      <alignment horizontal="center"/>
    </xf>
    <xf numFmtId="2" fontId="6" fillId="61" borderId="40" xfId="0" applyNumberFormat="1" applyFont="1" applyFill="1" applyBorder="1" applyAlignment="1">
      <alignment horizontal="center"/>
    </xf>
    <xf numFmtId="2" fontId="6" fillId="61" borderId="41" xfId="0" applyNumberFormat="1" applyFont="1" applyFill="1" applyBorder="1" applyAlignment="1">
      <alignment horizontal="center"/>
    </xf>
    <xf numFmtId="2" fontId="6" fillId="61" borderId="36" xfId="0" applyNumberFormat="1" applyFont="1" applyFill="1" applyBorder="1" applyAlignment="1">
      <alignment horizontal="center"/>
    </xf>
    <xf numFmtId="2" fontId="6" fillId="68" borderId="40" xfId="0" applyNumberFormat="1" applyFont="1" applyFill="1" applyBorder="1" applyAlignment="1">
      <alignment horizontal="center"/>
    </xf>
    <xf numFmtId="2" fontId="6" fillId="68" borderId="41" xfId="0" applyNumberFormat="1" applyFont="1" applyFill="1" applyBorder="1" applyAlignment="1">
      <alignment horizontal="center"/>
    </xf>
    <xf numFmtId="2" fontId="6" fillId="68" borderId="36" xfId="0" applyNumberFormat="1" applyFont="1" applyFill="1" applyBorder="1" applyAlignment="1">
      <alignment horizontal="center"/>
    </xf>
    <xf numFmtId="2" fontId="5" fillId="0" borderId="5" xfId="0" applyNumberFormat="1" applyFont="1" applyBorder="1" applyAlignment="1">
      <alignment horizontal="center"/>
    </xf>
    <xf numFmtId="2" fontId="5" fillId="0" borderId="11" xfId="0" applyNumberFormat="1" applyFont="1" applyBorder="1" applyAlignment="1">
      <alignment horizontal="center"/>
    </xf>
    <xf numFmtId="2" fontId="5" fillId="0" borderId="47" xfId="0" applyNumberFormat="1" applyFont="1" applyBorder="1" applyAlignment="1">
      <alignment horizontal="center"/>
    </xf>
    <xf numFmtId="2" fontId="5" fillId="0" borderId="48" xfId="0" applyNumberFormat="1" applyFont="1" applyBorder="1" applyAlignment="1">
      <alignment horizontal="center"/>
    </xf>
    <xf numFmtId="2" fontId="5" fillId="0" borderId="49" xfId="0" applyNumberFormat="1" applyFont="1" applyBorder="1" applyAlignment="1">
      <alignment horizontal="center"/>
    </xf>
    <xf numFmtId="0" fontId="28" fillId="62" borderId="0" xfId="0" applyFont="1" applyFill="1" applyAlignment="1">
      <alignment horizontal="right"/>
    </xf>
    <xf numFmtId="0" fontId="6" fillId="63" borderId="50" xfId="0" applyFont="1" applyFill="1" applyBorder="1" applyAlignment="1">
      <alignment horizontal="center"/>
    </xf>
    <xf numFmtId="0" fontId="6" fillId="63" borderId="51" xfId="0" applyFont="1" applyFill="1" applyBorder="1" applyAlignment="1">
      <alignment horizontal="center"/>
    </xf>
    <xf numFmtId="0" fontId="5" fillId="0" borderId="1" xfId="0" applyFont="1" applyBorder="1"/>
    <xf numFmtId="180" fontId="5" fillId="0" borderId="1" xfId="33003" applyNumberFormat="1" applyFont="1" applyBorder="1"/>
    <xf numFmtId="0" fontId="102" fillId="69" borderId="0" xfId="0" applyFont="1" applyFill="1"/>
    <xf numFmtId="0" fontId="103" fillId="69" borderId="0" xfId="0" applyFont="1" applyFill="1"/>
    <xf numFmtId="0" fontId="104" fillId="69" borderId="0" xfId="0" applyFont="1" applyFill="1"/>
    <xf numFmtId="0" fontId="105" fillId="69" borderId="0" xfId="0" applyFont="1" applyFill="1"/>
    <xf numFmtId="0" fontId="106" fillId="69" borderId="0" xfId="0" applyFont="1" applyFill="1" applyAlignment="1">
      <alignment vertical="top"/>
    </xf>
    <xf numFmtId="0" fontId="108" fillId="69" borderId="0" xfId="0" applyFont="1" applyFill="1"/>
    <xf numFmtId="0" fontId="106" fillId="69" borderId="0" xfId="0" applyFont="1" applyFill="1" applyAlignment="1">
      <alignment horizontal="center" vertical="center"/>
    </xf>
    <xf numFmtId="0" fontId="113" fillId="69" borderId="0" xfId="0" applyFont="1" applyFill="1" applyAlignment="1">
      <alignment vertical="center"/>
    </xf>
    <xf numFmtId="178" fontId="103" fillId="69" borderId="0" xfId="32987" quotePrefix="1" applyNumberFormat="1" applyFont="1" applyFill="1" applyAlignment="1">
      <alignment horizontal="right"/>
    </xf>
    <xf numFmtId="178" fontId="106" fillId="69" borderId="0" xfId="0" applyNumberFormat="1" applyFont="1" applyFill="1" applyAlignment="1">
      <alignment horizontal="center" vertical="center"/>
    </xf>
    <xf numFmtId="9" fontId="109" fillId="69" borderId="0" xfId="0" quotePrefix="1" applyNumberFormat="1" applyFont="1" applyFill="1"/>
    <xf numFmtId="9" fontId="117" fillId="69" borderId="0" xfId="0" quotePrefix="1" applyNumberFormat="1" applyFont="1" applyFill="1" applyAlignment="1">
      <alignment vertical="top"/>
    </xf>
    <xf numFmtId="0" fontId="118" fillId="69" borderId="0" xfId="0" applyFont="1" applyFill="1"/>
    <xf numFmtId="0" fontId="105" fillId="69" borderId="0" xfId="32987" applyFont="1" applyFill="1"/>
    <xf numFmtId="178" fontId="103" fillId="69" borderId="0" xfId="0" applyNumberFormat="1" applyFont="1" applyFill="1"/>
    <xf numFmtId="0" fontId="113" fillId="69" borderId="0" xfId="0" applyFont="1" applyFill="1" applyAlignment="1">
      <alignment vertical="top" wrapText="1"/>
    </xf>
    <xf numFmtId="0" fontId="113" fillId="69" borderId="0" xfId="0" applyFont="1" applyFill="1" applyAlignment="1">
      <alignment vertical="center" wrapText="1"/>
    </xf>
    <xf numFmtId="0" fontId="107" fillId="69" borderId="0" xfId="0" applyFont="1" applyFill="1"/>
    <xf numFmtId="178" fontId="105" fillId="69" borderId="0" xfId="0" applyNumberFormat="1" applyFont="1" applyFill="1"/>
    <xf numFmtId="0" fontId="105" fillId="69" borderId="0" xfId="0" applyFont="1" applyFill="1" applyAlignment="1">
      <alignment wrapText="1"/>
    </xf>
    <xf numFmtId="0" fontId="103" fillId="69" borderId="0" xfId="0" applyFont="1" applyFill="1" applyAlignment="1">
      <alignment vertical="center"/>
    </xf>
    <xf numFmtId="0" fontId="107" fillId="69" borderId="0" xfId="0" applyFont="1" applyFill="1" applyAlignment="1">
      <alignment vertical="center"/>
    </xf>
    <xf numFmtId="0" fontId="113" fillId="69" borderId="0" xfId="13043" applyFont="1" applyFill="1" applyAlignment="1">
      <alignment vertical="center" wrapText="1"/>
    </xf>
    <xf numFmtId="0" fontId="103" fillId="69" borderId="0" xfId="0" applyFont="1" applyFill="1" applyAlignment="1">
      <alignment vertical="top"/>
    </xf>
    <xf numFmtId="0" fontId="124" fillId="69" borderId="0" xfId="0" applyFont="1" applyFill="1" applyAlignment="1">
      <alignment vertical="center"/>
    </xf>
    <xf numFmtId="0" fontId="125" fillId="69" borderId="0" xfId="0" applyFont="1" applyFill="1"/>
    <xf numFmtId="0" fontId="103" fillId="70" borderId="0" xfId="0" applyFont="1" applyFill="1"/>
    <xf numFmtId="0" fontId="107" fillId="70" borderId="0" xfId="0" applyFont="1" applyFill="1"/>
    <xf numFmtId="0" fontId="105" fillId="70" borderId="0" xfId="0" applyFont="1" applyFill="1"/>
    <xf numFmtId="0" fontId="124" fillId="70" borderId="0" xfId="0" applyFont="1" applyFill="1" applyAlignment="1">
      <alignment vertical="center"/>
    </xf>
    <xf numFmtId="0" fontId="125" fillId="70" borderId="0" xfId="0" applyFont="1" applyFill="1" applyAlignment="1">
      <alignment vertical="center"/>
    </xf>
    <xf numFmtId="0" fontId="125" fillId="70" borderId="0" xfId="0" applyFont="1" applyFill="1"/>
    <xf numFmtId="0" fontId="112" fillId="70" borderId="0" xfId="0" applyFont="1" applyFill="1" applyAlignment="1">
      <alignment horizontal="center"/>
    </xf>
    <xf numFmtId="0" fontId="106" fillId="70" borderId="0" xfId="32987" applyFont="1" applyFill="1" applyAlignment="1">
      <alignment vertical="center"/>
    </xf>
    <xf numFmtId="14" fontId="106" fillId="70" borderId="0" xfId="32987" applyNumberFormat="1" applyFont="1" applyFill="1"/>
    <xf numFmtId="3" fontId="114" fillId="70" borderId="0" xfId="32987" applyNumberFormat="1" applyFont="1" applyFill="1"/>
    <xf numFmtId="0" fontId="114" fillId="70" borderId="0" xfId="32987" applyFont="1" applyFill="1" applyAlignment="1">
      <alignment horizontal="right"/>
    </xf>
    <xf numFmtId="179" fontId="114" fillId="70" borderId="0" xfId="32987" applyNumberFormat="1" applyFont="1" applyFill="1"/>
    <xf numFmtId="9" fontId="114" fillId="70" borderId="0" xfId="33004" applyFont="1" applyFill="1" applyBorder="1" applyProtection="1"/>
    <xf numFmtId="0" fontId="106" fillId="70" borderId="0" xfId="0" applyFont="1" applyFill="1" applyAlignment="1">
      <alignment vertical="top"/>
    </xf>
    <xf numFmtId="0" fontId="106" fillId="70" borderId="0" xfId="0" applyFont="1" applyFill="1" applyAlignment="1">
      <alignment vertical="center"/>
    </xf>
    <xf numFmtId="179" fontId="106" fillId="70" borderId="0" xfId="32987" applyNumberFormat="1" applyFont="1" applyFill="1"/>
    <xf numFmtId="0" fontId="126" fillId="69" borderId="0" xfId="0" applyFont="1" applyFill="1"/>
    <xf numFmtId="0" fontId="126" fillId="69" borderId="0" xfId="0" applyFont="1" applyFill="1" applyAlignment="1">
      <alignment vertical="center"/>
    </xf>
    <xf numFmtId="14" fontId="106" fillId="69" borderId="52" xfId="32987" applyNumberFormat="1" applyFont="1" applyFill="1" applyBorder="1" applyAlignment="1" applyProtection="1">
      <alignment vertical="center"/>
      <protection locked="0"/>
    </xf>
    <xf numFmtId="14" fontId="106" fillId="72" borderId="52" xfId="32987" applyNumberFormat="1" applyFont="1" applyFill="1" applyBorder="1"/>
    <xf numFmtId="3" fontId="106" fillId="69" borderId="52" xfId="32987" applyNumberFormat="1" applyFont="1" applyFill="1" applyBorder="1" applyAlignment="1">
      <alignment vertical="center"/>
    </xf>
    <xf numFmtId="3" fontId="114" fillId="70" borderId="52" xfId="32987" applyNumberFormat="1" applyFont="1" applyFill="1" applyBorder="1"/>
    <xf numFmtId="0" fontId="106" fillId="69" borderId="52" xfId="32987" applyFont="1" applyFill="1" applyBorder="1" applyAlignment="1" applyProtection="1">
      <alignment horizontal="right" vertical="center"/>
      <protection locked="0"/>
    </xf>
    <xf numFmtId="179" fontId="106" fillId="69" borderId="52" xfId="32987" applyNumberFormat="1" applyFont="1" applyFill="1" applyBorder="1" applyAlignment="1" applyProtection="1">
      <alignment vertical="center"/>
      <protection locked="0"/>
    </xf>
    <xf numFmtId="179" fontId="106" fillId="69" borderId="52" xfId="32987" applyNumberFormat="1" applyFont="1" applyFill="1" applyBorder="1" applyAlignment="1" applyProtection="1">
      <alignment horizontal="right" vertical="center"/>
      <protection locked="0"/>
    </xf>
    <xf numFmtId="9" fontId="106" fillId="69" borderId="52" xfId="33004" applyFont="1" applyFill="1" applyBorder="1" applyAlignment="1" applyProtection="1">
      <alignment horizontal="right" vertical="center"/>
      <protection locked="0"/>
    </xf>
    <xf numFmtId="179" fontId="116" fillId="72" borderId="52" xfId="32987" applyNumberFormat="1" applyFont="1" applyFill="1" applyBorder="1" applyAlignment="1">
      <alignment vertical="center"/>
    </xf>
    <xf numFmtId="0" fontId="106" fillId="69" borderId="53" xfId="0" applyFont="1" applyFill="1" applyBorder="1" applyAlignment="1">
      <alignment vertical="center"/>
    </xf>
    <xf numFmtId="179" fontId="106" fillId="69" borderId="53" xfId="32987" quotePrefix="1" applyNumberFormat="1" applyFont="1" applyFill="1" applyBorder="1" applyAlignment="1">
      <alignment horizontal="center" vertical="center"/>
    </xf>
    <xf numFmtId="0" fontId="106" fillId="69" borderId="54" xfId="0" applyFont="1" applyFill="1" applyBorder="1" applyAlignment="1">
      <alignment vertical="center"/>
    </xf>
    <xf numFmtId="179" fontId="106" fillId="69" borderId="0" xfId="32987" quotePrefix="1" applyNumberFormat="1" applyFont="1" applyFill="1" applyAlignment="1">
      <alignment horizontal="center" vertical="center"/>
    </xf>
    <xf numFmtId="0" fontId="106" fillId="69" borderId="53" xfId="32987" applyFont="1" applyFill="1" applyBorder="1" applyAlignment="1">
      <alignment vertical="center"/>
    </xf>
    <xf numFmtId="179" fontId="106" fillId="71" borderId="53" xfId="32987" applyNumberFormat="1" applyFont="1" applyFill="1" applyBorder="1" applyAlignment="1">
      <alignment horizontal="center" vertical="center"/>
    </xf>
    <xf numFmtId="0" fontId="106" fillId="69" borderId="0" xfId="32987" applyFont="1" applyFill="1" applyAlignment="1">
      <alignment vertical="center"/>
    </xf>
    <xf numFmtId="179" fontId="106" fillId="71" borderId="0" xfId="32987" applyNumberFormat="1" applyFont="1" applyFill="1" applyAlignment="1">
      <alignment horizontal="center" vertical="center"/>
    </xf>
    <xf numFmtId="178" fontId="106" fillId="71" borderId="0" xfId="32987" applyNumberFormat="1" applyFont="1" applyFill="1" applyAlignment="1">
      <alignment horizontal="center" vertical="center"/>
    </xf>
    <xf numFmtId="178" fontId="106" fillId="69" borderId="53" xfId="0" applyNumberFormat="1" applyFont="1" applyFill="1" applyBorder="1" applyAlignment="1">
      <alignment horizontal="center" vertical="center"/>
    </xf>
    <xf numFmtId="178" fontId="106" fillId="69" borderId="54" xfId="0" applyNumberFormat="1" applyFont="1" applyFill="1" applyBorder="1" applyAlignment="1">
      <alignment horizontal="center" vertical="center"/>
    </xf>
    <xf numFmtId="179" fontId="106" fillId="69" borderId="53" xfId="32987" applyNumberFormat="1" applyFont="1" applyFill="1" applyBorder="1" applyAlignment="1">
      <alignment horizontal="center" vertical="center"/>
    </xf>
    <xf numFmtId="178" fontId="106" fillId="69" borderId="54" xfId="32987" quotePrefix="1" applyNumberFormat="1" applyFont="1" applyFill="1" applyBorder="1" applyAlignment="1">
      <alignment horizontal="center" vertical="center"/>
    </xf>
    <xf numFmtId="179" fontId="106" fillId="69" borderId="54" xfId="32987" quotePrefix="1" applyNumberFormat="1" applyFont="1" applyFill="1" applyBorder="1" applyAlignment="1">
      <alignment horizontal="center" vertical="center"/>
    </xf>
    <xf numFmtId="0" fontId="106" fillId="69" borderId="55" xfId="32987" applyFont="1" applyFill="1" applyBorder="1" applyAlignment="1">
      <alignment vertical="center"/>
    </xf>
    <xf numFmtId="0" fontId="106" fillId="69" borderId="0" xfId="0" applyFont="1" applyFill="1" applyAlignment="1">
      <alignment vertical="center"/>
    </xf>
    <xf numFmtId="179" fontId="106" fillId="69" borderId="55" xfId="32987" quotePrefix="1" applyNumberFormat="1" applyFont="1" applyFill="1" applyBorder="1" applyAlignment="1">
      <alignment horizontal="center" vertical="center"/>
    </xf>
    <xf numFmtId="0" fontId="106" fillId="69" borderId="56" xfId="32987" applyFont="1" applyFill="1" applyBorder="1" applyAlignment="1">
      <alignment vertical="center"/>
    </xf>
    <xf numFmtId="179" fontId="106" fillId="69" borderId="56" xfId="32987" applyNumberFormat="1" applyFont="1" applyFill="1" applyBorder="1" applyAlignment="1">
      <alignment horizontal="center" vertical="center"/>
    </xf>
    <xf numFmtId="178" fontId="106" fillId="69" borderId="55" xfId="0" applyNumberFormat="1" applyFont="1" applyFill="1" applyBorder="1" applyAlignment="1">
      <alignment horizontal="center" vertical="center"/>
    </xf>
    <xf numFmtId="0" fontId="106" fillId="69" borderId="55" xfId="0" applyFont="1" applyFill="1" applyBorder="1" applyAlignment="1">
      <alignment vertical="center"/>
    </xf>
    <xf numFmtId="178" fontId="106" fillId="69" borderId="55" xfId="32987" quotePrefix="1" applyNumberFormat="1" applyFont="1" applyFill="1" applyBorder="1" applyAlignment="1">
      <alignment horizontal="center" vertical="center"/>
    </xf>
    <xf numFmtId="0" fontId="106" fillId="69" borderId="57" xfId="0" applyFont="1" applyFill="1" applyBorder="1" applyAlignment="1">
      <alignment vertical="center"/>
    </xf>
    <xf numFmtId="178" fontId="106" fillId="69" borderId="57" xfId="0" applyNumberFormat="1" applyFont="1" applyFill="1" applyBorder="1" applyAlignment="1">
      <alignment horizontal="center" vertical="center"/>
    </xf>
    <xf numFmtId="179" fontId="106" fillId="69" borderId="57" xfId="32987" applyNumberFormat="1" applyFont="1" applyFill="1" applyBorder="1" applyAlignment="1">
      <alignment horizontal="center" vertical="center"/>
    </xf>
    <xf numFmtId="179" fontId="106" fillId="71" borderId="55" xfId="32987" applyNumberFormat="1" applyFont="1" applyFill="1" applyBorder="1" applyAlignment="1">
      <alignment horizontal="center" vertical="center"/>
    </xf>
    <xf numFmtId="9" fontId="116" fillId="69" borderId="0" xfId="0" quotePrefix="1" applyNumberFormat="1" applyFont="1" applyFill="1" applyAlignment="1">
      <alignment horizontal="right" vertical="center" textRotation="180"/>
    </xf>
    <xf numFmtId="0" fontId="113" fillId="69" borderId="0" xfId="0" applyFont="1" applyFill="1" applyAlignment="1">
      <alignment vertical="top" wrapText="1"/>
    </xf>
    <xf numFmtId="0" fontId="118" fillId="69" borderId="0" xfId="0" applyFont="1" applyFill="1" applyAlignment="1"/>
    <xf numFmtId="0" fontId="113" fillId="69" borderId="0" xfId="0" applyFont="1" applyFill="1" applyAlignment="1">
      <alignment wrapText="1"/>
    </xf>
    <xf numFmtId="0" fontId="122" fillId="69" borderId="0" xfId="0" applyFont="1" applyFill="1" applyAlignment="1">
      <alignment wrapText="1"/>
    </xf>
    <xf numFmtId="0" fontId="110" fillId="70" borderId="0" xfId="0" applyFont="1" applyFill="1" applyAlignment="1">
      <alignment horizontal="left" vertical="top"/>
    </xf>
    <xf numFmtId="0" fontId="111" fillId="70" borderId="0" xfId="0" applyFont="1" applyFill="1" applyAlignment="1">
      <alignment horizontal="left" vertical="top"/>
    </xf>
    <xf numFmtId="0" fontId="112" fillId="70" borderId="0" xfId="0" applyFont="1" applyFill="1" applyAlignment="1">
      <alignment horizontal="left" vertical="center" wrapText="1"/>
    </xf>
    <xf numFmtId="0" fontId="120" fillId="70" borderId="0" xfId="0" applyFont="1" applyFill="1" applyAlignment="1">
      <alignment horizontal="left" vertical="center"/>
    </xf>
    <xf numFmtId="0" fontId="113" fillId="69" borderId="0" xfId="0" applyFont="1" applyFill="1" applyAlignment="1">
      <alignment vertical="center" wrapText="1"/>
    </xf>
    <xf numFmtId="0" fontId="118" fillId="69" borderId="0" xfId="0" applyFont="1" applyFill="1" applyAlignment="1">
      <alignment vertical="center" wrapText="1"/>
    </xf>
    <xf numFmtId="0" fontId="112" fillId="70" borderId="0" xfId="0" quotePrefix="1" applyFont="1" applyFill="1" applyAlignment="1">
      <alignment horizontal="left" vertical="center" wrapText="1"/>
    </xf>
    <xf numFmtId="0" fontId="113" fillId="69" borderId="0" xfId="13043" applyFont="1" applyFill="1" applyAlignment="1">
      <alignment vertical="center" wrapText="1"/>
    </xf>
    <xf numFmtId="0" fontId="113" fillId="69" borderId="0" xfId="13043" applyFont="1" applyFill="1" applyAlignment="1">
      <alignment horizontal="left" vertical="center" wrapText="1"/>
    </xf>
    <xf numFmtId="0" fontId="118" fillId="69" borderId="0" xfId="0" applyFont="1" applyFill="1" applyAlignment="1">
      <alignment vertical="top" wrapText="1"/>
    </xf>
    <xf numFmtId="4" fontId="6" fillId="67" borderId="9" xfId="0" applyNumberFormat="1" applyFont="1" applyFill="1" applyBorder="1" applyAlignment="1">
      <alignment horizontal="center" wrapText="1"/>
    </xf>
    <xf numFmtId="4" fontId="6" fillId="67" borderId="5" xfId="0" applyNumberFormat="1" applyFont="1" applyFill="1" applyBorder="1" applyAlignment="1">
      <alignment horizontal="center" wrapText="1"/>
    </xf>
    <xf numFmtId="4" fontId="6" fillId="67" borderId="10" xfId="0" applyNumberFormat="1" applyFont="1" applyFill="1" applyBorder="1" applyAlignment="1">
      <alignment horizontal="center" wrapText="1"/>
    </xf>
    <xf numFmtId="4" fontId="6" fillId="67" borderId="11" xfId="0" applyNumberFormat="1" applyFont="1" applyFill="1" applyBorder="1" applyAlignment="1">
      <alignment horizontal="center" wrapText="1"/>
    </xf>
    <xf numFmtId="4" fontId="4" fillId="0" borderId="0" xfId="0" applyNumberFormat="1" applyFont="1" applyAlignment="1"/>
    <xf numFmtId="0" fontId="6" fillId="0" borderId="0" xfId="0" applyFont="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4" fontId="6" fillId="64" borderId="9" xfId="0" applyNumberFormat="1" applyFont="1" applyFill="1" applyBorder="1" applyAlignment="1">
      <alignment horizontal="center" wrapText="1"/>
    </xf>
    <xf numFmtId="4" fontId="6" fillId="64" borderId="5" xfId="0" applyNumberFormat="1" applyFont="1" applyFill="1" applyBorder="1" applyAlignment="1">
      <alignment horizontal="center" wrapText="1"/>
    </xf>
    <xf numFmtId="4" fontId="6" fillId="64" borderId="10" xfId="0" applyNumberFormat="1" applyFont="1" applyFill="1" applyBorder="1" applyAlignment="1">
      <alignment horizontal="center" wrapText="1"/>
    </xf>
    <xf numFmtId="4" fontId="6" fillId="64" borderId="42" xfId="0" applyNumberFormat="1" applyFont="1" applyFill="1" applyBorder="1" applyAlignment="1">
      <alignment horizontal="center" wrapText="1"/>
    </xf>
    <xf numFmtId="4" fontId="6" fillId="60" borderId="9" xfId="0" applyNumberFormat="1" applyFont="1" applyFill="1" applyBorder="1" applyAlignment="1">
      <alignment horizontal="center" wrapText="1"/>
    </xf>
    <xf numFmtId="4" fontId="6" fillId="60" borderId="5" xfId="0" applyNumberFormat="1" applyFont="1" applyFill="1" applyBorder="1" applyAlignment="1">
      <alignment horizontal="center" wrapText="1"/>
    </xf>
    <xf numFmtId="4" fontId="6" fillId="60" borderId="10" xfId="0" applyNumberFormat="1" applyFont="1" applyFill="1" applyBorder="1" applyAlignment="1">
      <alignment horizontal="center" wrapText="1"/>
    </xf>
    <xf numFmtId="4" fontId="6" fillId="60" borderId="11" xfId="0" applyNumberFormat="1" applyFont="1" applyFill="1" applyBorder="1" applyAlignment="1">
      <alignment horizontal="center" wrapText="1"/>
    </xf>
  </cellXfs>
  <cellStyles count="33005">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3"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4"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D1F2FF"/>
      <color rgb="FFF24E49"/>
      <color rgb="FFF6E5DD"/>
      <color rgb="FF1C355E"/>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12</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28575</xdr:colOff>
      <xdr:row>0</xdr:row>
      <xdr:rowOff>238125</xdr:rowOff>
    </xdr:from>
    <xdr:to>
      <xdr:col>12</xdr:col>
      <xdr:colOff>880110</xdr:colOff>
      <xdr:row>1</xdr:row>
      <xdr:rowOff>422910</xdr:rowOff>
    </xdr:to>
    <xdr:pic>
      <xdr:nvPicPr>
        <xdr:cNvPr id="4" name="Picture 3">
          <a:extLst>
            <a:ext uri="{FF2B5EF4-FFF2-40B4-BE49-F238E27FC236}">
              <a16:creationId xmlns:a16="http://schemas.microsoft.com/office/drawing/2014/main" id="{65ED5CC4-27DF-448B-9C64-067B5909FC8B}"/>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916275" y="238125"/>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50"/>
  <sheetViews>
    <sheetView showGridLines="0" tabSelected="1" zoomScale="80" zoomScaleNormal="80" workbookViewId="0">
      <selection activeCell="D7" sqref="D7"/>
    </sheetView>
  </sheetViews>
  <sheetFormatPr defaultColWidth="0" defaultRowHeight="14.25" zeroHeight="1"/>
  <cols>
    <col min="1" max="1" width="6.5703125" style="29" customWidth="1"/>
    <col min="2" max="2" width="4" style="29" customWidth="1"/>
    <col min="3" max="3" width="56" style="25" customWidth="1"/>
    <col min="4" max="4" width="31.140625" style="25" customWidth="1"/>
    <col min="5" max="5" width="1.5703125" style="25" customWidth="1"/>
    <col min="6" max="6" width="4.140625" style="25" customWidth="1"/>
    <col min="7" max="7" width="12.5703125" style="25" customWidth="1"/>
    <col min="8" max="8" width="49.42578125" style="25" customWidth="1"/>
    <col min="9" max="9" width="18.42578125" style="25" customWidth="1"/>
    <col min="10" max="10" width="12.5703125" style="25" customWidth="1"/>
    <col min="11" max="11" width="41.85546875" style="25" customWidth="1"/>
    <col min="12" max="13" width="15.42578125" style="29" customWidth="1"/>
    <col min="14" max="14" width="8.28515625" style="29" customWidth="1"/>
    <col min="15" max="15" width="7.5703125" style="29" hidden="1" customWidth="1"/>
    <col min="16" max="16" width="21.85546875" style="29" hidden="1" customWidth="1"/>
    <col min="17" max="17" width="9.140625" style="29" hidden="1" customWidth="1"/>
    <col min="18" max="18" width="14.5703125" style="29" hidden="1" customWidth="1"/>
    <col min="19" max="19" width="10.140625" style="29" hidden="1" customWidth="1"/>
    <col min="20" max="20" width="14.5703125" style="29" hidden="1" customWidth="1"/>
    <col min="21" max="21" width="10.140625" style="29" hidden="1" customWidth="1"/>
    <col min="22" max="22" width="14.85546875" style="29" hidden="1" customWidth="1"/>
    <col min="23" max="23" width="11" style="29" hidden="1" customWidth="1"/>
    <col min="24" max="16384" width="9.140625" style="29" hidden="1"/>
  </cols>
  <sheetData>
    <row r="1" spans="1:23" ht="37.5" customHeight="1">
      <c r="A1" s="77"/>
      <c r="B1" s="78"/>
      <c r="C1" s="76" t="s">
        <v>0</v>
      </c>
      <c r="D1" s="79"/>
      <c r="E1" s="79"/>
      <c r="F1" s="79"/>
      <c r="G1" s="79"/>
      <c r="H1" s="79"/>
      <c r="I1" s="79"/>
      <c r="J1" s="79"/>
      <c r="K1" s="79"/>
      <c r="L1" s="77"/>
      <c r="M1" s="77"/>
      <c r="N1" s="77"/>
    </row>
    <row r="2" spans="1:23" ht="37.5" customHeight="1">
      <c r="A2" s="77"/>
      <c r="B2" s="77"/>
      <c r="C2" s="80" t="s">
        <v>1</v>
      </c>
      <c r="D2" s="79"/>
      <c r="E2" s="79"/>
      <c r="F2" s="79"/>
      <c r="G2" s="79"/>
      <c r="H2" s="79"/>
      <c r="I2" s="79"/>
      <c r="J2" s="79"/>
      <c r="K2" s="79"/>
      <c r="L2" s="77"/>
      <c r="M2" s="77"/>
      <c r="N2" s="77"/>
    </row>
    <row r="3" spans="1:23" ht="15">
      <c r="A3" s="77"/>
      <c r="B3" s="77"/>
      <c r="C3" s="80"/>
      <c r="D3" s="79"/>
      <c r="E3" s="79"/>
      <c r="F3" s="79"/>
      <c r="G3" s="79"/>
      <c r="H3" s="79"/>
      <c r="I3" s="79"/>
      <c r="J3" s="79"/>
      <c r="K3" s="79"/>
      <c r="L3" s="77"/>
      <c r="M3" s="77"/>
      <c r="N3" s="77"/>
    </row>
    <row r="4" spans="1:23" ht="12" customHeight="1">
      <c r="A4" s="77"/>
      <c r="B4" s="102"/>
      <c r="C4" s="103"/>
      <c r="D4" s="104"/>
      <c r="E4" s="104"/>
      <c r="F4" s="104"/>
      <c r="G4" s="79"/>
      <c r="H4" s="81"/>
      <c r="I4" s="79"/>
      <c r="J4" s="79"/>
      <c r="K4" s="81"/>
      <c r="L4" s="77"/>
      <c r="M4" s="77"/>
      <c r="N4" s="77"/>
      <c r="S4" s="29" t="s">
        <v>2</v>
      </c>
      <c r="V4" s="21" t="s">
        <v>3</v>
      </c>
      <c r="W4" s="22">
        <f>D8+365.25*67</f>
        <v>24471.75</v>
      </c>
    </row>
    <row r="5" spans="1:23" ht="30" customHeight="1">
      <c r="A5" s="77"/>
      <c r="B5" s="102"/>
      <c r="C5" s="105" t="s">
        <v>4</v>
      </c>
      <c r="D5" s="106"/>
      <c r="E5" s="107"/>
      <c r="F5" s="107"/>
      <c r="G5" s="101"/>
      <c r="H5" s="100" t="s">
        <v>5</v>
      </c>
      <c r="I5" s="101"/>
      <c r="J5" s="101"/>
      <c r="K5" s="100" t="s">
        <v>6</v>
      </c>
      <c r="L5" s="77"/>
      <c r="M5" s="77"/>
      <c r="N5" s="77"/>
      <c r="S5" s="29" t="s">
        <v>7</v>
      </c>
      <c r="V5" s="21" t="s">
        <v>8</v>
      </c>
      <c r="W5" s="24">
        <f>DATEDIF(D7,W4,"M")/12</f>
        <v>66.916666666666671</v>
      </c>
    </row>
    <row r="6" spans="1:23" ht="30" customHeight="1">
      <c r="A6" s="77"/>
      <c r="B6" s="102"/>
      <c r="C6" s="160" t="s">
        <v>9</v>
      </c>
      <c r="D6" s="161"/>
      <c r="E6" s="108"/>
      <c r="F6" s="108"/>
      <c r="G6" s="79"/>
      <c r="H6" s="79"/>
      <c r="I6" s="79"/>
      <c r="J6" s="79"/>
      <c r="K6" s="79"/>
      <c r="L6" s="82" t="s">
        <v>10</v>
      </c>
      <c r="M6" s="82" t="s">
        <v>11</v>
      </c>
      <c r="N6" s="77"/>
      <c r="P6" s="23"/>
      <c r="Q6" s="29" t="s">
        <v>12</v>
      </c>
      <c r="R6" s="71"/>
      <c r="V6" s="21"/>
      <c r="W6" s="22"/>
    </row>
    <row r="7" spans="1:23" ht="30" customHeight="1">
      <c r="A7" s="77"/>
      <c r="B7" s="102"/>
      <c r="C7" s="109" t="s">
        <v>13</v>
      </c>
      <c r="D7" s="120"/>
      <c r="E7" s="121"/>
      <c r="F7" s="110"/>
      <c r="G7" s="79"/>
      <c r="H7" s="135" t="s">
        <v>14</v>
      </c>
      <c r="I7" s="132">
        <f>IF(D12="Casual",VLOOKUP($D$9,Casuals!$A$3:$C$52,2+IF($D$10="Female",1,0)),($D$13*$D$11*$W$5))</f>
        <v>0</v>
      </c>
      <c r="J7" s="83"/>
      <c r="K7" s="135" t="s">
        <v>15</v>
      </c>
      <c r="L7" s="139" t="e">
        <f>M7/52</f>
        <v>#N/A</v>
      </c>
      <c r="M7" s="142" t="e">
        <f>IF($D$12="Casual",22.88,(VLOOKUP($D$9,'D&amp;TPD-Rates'!$B$11:$N$65,2+IF(Calculator!$D$10="Female",1,0))*I7/10000))</f>
        <v>#N/A</v>
      </c>
      <c r="N7" s="84"/>
      <c r="P7" s="23">
        <v>0.05</v>
      </c>
      <c r="Q7" s="29" t="s">
        <v>16</v>
      </c>
      <c r="R7" s="71" t="s">
        <v>17</v>
      </c>
      <c r="T7" s="23"/>
    </row>
    <row r="8" spans="1:23" ht="30" customHeight="1">
      <c r="A8" s="77"/>
      <c r="B8" s="102"/>
      <c r="C8" s="109" t="s">
        <v>18</v>
      </c>
      <c r="D8" s="120"/>
      <c r="E8" s="121"/>
      <c r="F8" s="110"/>
      <c r="G8" s="79"/>
      <c r="H8" s="143" t="s">
        <v>19</v>
      </c>
      <c r="I8" s="145">
        <f>IF(D12="Casual",VLOOKUP($D$9,Casuals!$A$3:$C$52,2+IF($D$10="Female",1,0)),($D$13*$D$11*$W$5))</f>
        <v>0</v>
      </c>
      <c r="J8" s="83"/>
      <c r="K8" s="143" t="s">
        <v>20</v>
      </c>
      <c r="L8" s="148" t="e">
        <f>M8/52</f>
        <v>#N/A</v>
      </c>
      <c r="M8" s="145" t="e">
        <f>IF($D$12="Casual",16.12,(VLOOKUP($D$9,'D&amp;TPD-Rates'!$B$11:$N$65,4+IF(Calculator!$D$10="Female",1,0)))*I7/10000)</f>
        <v>#N/A</v>
      </c>
      <c r="N8" s="84"/>
      <c r="P8" s="23">
        <v>0.1</v>
      </c>
      <c r="R8" s="71" t="s">
        <v>21</v>
      </c>
      <c r="T8" s="23"/>
    </row>
    <row r="9" spans="1:23" ht="30" customHeight="1">
      <c r="A9" s="77"/>
      <c r="B9" s="102"/>
      <c r="C9" s="109" t="s">
        <v>22</v>
      </c>
      <c r="D9" s="122">
        <f>ROUNDDOWN(SUM(D7-D8)/365.24,0)</f>
        <v>0</v>
      </c>
      <c r="E9" s="123"/>
      <c r="F9" s="111"/>
      <c r="G9" s="79"/>
      <c r="H9" s="146" t="s">
        <v>23</v>
      </c>
      <c r="I9" s="147">
        <f>IF(D9&gt;64,0,IF(D12="casual",0,IF(D15="yes",MIN(0.75*D11,1000000),0)))</f>
        <v>0</v>
      </c>
      <c r="J9" s="83"/>
      <c r="K9" s="135" t="s">
        <v>24</v>
      </c>
      <c r="L9" s="85">
        <f>M9/52</f>
        <v>0</v>
      </c>
      <c r="M9" s="132">
        <f>IF(D15="yes",IF($D$12="Permanent",VLOOKUP($D$9,'IP-rates'!$B$8:$F$57,2+IF(Calculator!$D$10="Female",1,0)),0))*I9/1000</f>
        <v>0</v>
      </c>
      <c r="N9" s="86"/>
      <c r="P9" s="23">
        <v>0.15</v>
      </c>
    </row>
    <row r="10" spans="1:23" ht="30" customHeight="1">
      <c r="A10" s="77"/>
      <c r="B10" s="102"/>
      <c r="C10" s="109" t="s">
        <v>25</v>
      </c>
      <c r="D10" s="124"/>
      <c r="E10" s="121"/>
      <c r="F10" s="112"/>
      <c r="G10" s="79"/>
      <c r="H10" s="144" t="s">
        <v>26</v>
      </c>
      <c r="I10" s="132">
        <f>IF(D9&gt;69,0,D18)</f>
        <v>0</v>
      </c>
      <c r="J10" s="83"/>
      <c r="K10" s="133" t="s">
        <v>27</v>
      </c>
      <c r="L10" s="138" t="e">
        <f>M10/52</f>
        <v>#N/A</v>
      </c>
      <c r="M10" s="140" t="e">
        <f>M9+M8+M7</f>
        <v>#N/A</v>
      </c>
      <c r="N10" s="155"/>
      <c r="P10" s="71" t="s">
        <v>28</v>
      </c>
    </row>
    <row r="11" spans="1:23" ht="30" customHeight="1">
      <c r="A11" s="77"/>
      <c r="B11" s="102"/>
      <c r="C11" s="109" t="s">
        <v>29</v>
      </c>
      <c r="D11" s="125"/>
      <c r="E11" s="121"/>
      <c r="F11" s="113"/>
      <c r="G11" s="79"/>
      <c r="H11" s="129" t="s">
        <v>30</v>
      </c>
      <c r="I11" s="130">
        <f>IF(D9&gt;66,0,D19)</f>
        <v>0</v>
      </c>
      <c r="J11" s="83"/>
      <c r="K11" s="79"/>
      <c r="L11" s="77"/>
      <c r="M11" s="77"/>
      <c r="N11" s="155"/>
      <c r="O11" s="30"/>
    </row>
    <row r="12" spans="1:23" ht="30" customHeight="1">
      <c r="A12" s="77"/>
      <c r="B12" s="102"/>
      <c r="C12" s="109" t="s">
        <v>31</v>
      </c>
      <c r="D12" s="126"/>
      <c r="E12" s="121"/>
      <c r="F12" s="114"/>
      <c r="G12" s="80"/>
      <c r="H12" s="79"/>
      <c r="I12" s="79"/>
      <c r="J12" s="79"/>
      <c r="K12" s="131" t="s">
        <v>32</v>
      </c>
      <c r="L12" s="139" t="e">
        <f>M12/52</f>
        <v>#N/A</v>
      </c>
      <c r="M12" s="141" t="e">
        <f>IF($D$12="Permanent",VLOOKUP($D$9,'D&amp;TPD-Rates'!$B$11:$N$65,2+IF(Calculator!$D$10="Female",1,0)),(VLOOKUP($D$9,'D&amp;TPD-Rates'!$B$11:$N$65,10)))*I10/10000</f>
        <v>#N/A</v>
      </c>
      <c r="N12" s="87"/>
    </row>
    <row r="13" spans="1:23" ht="30" customHeight="1">
      <c r="A13" s="77"/>
      <c r="B13" s="102"/>
      <c r="C13" s="109" t="str">
        <f>IF(D12="Casual","Death &amp; TPD cover","Death &amp; TPD - % of Salary option (default 10%)")</f>
        <v>Death &amp; TPD - % of Salary option (default 10%)</v>
      </c>
      <c r="D13" s="127"/>
      <c r="E13" s="121"/>
      <c r="F13" s="115"/>
      <c r="G13" s="79"/>
      <c r="H13" s="135" t="s">
        <v>33</v>
      </c>
      <c r="I13" s="136">
        <f>I7+I10</f>
        <v>0</v>
      </c>
      <c r="J13" s="79"/>
      <c r="K13" s="149" t="s">
        <v>34</v>
      </c>
      <c r="L13" s="148" t="e">
        <f>M13/52</f>
        <v>#N/A</v>
      </c>
      <c r="M13" s="150" t="e">
        <f>IF($D$12="Permanent",VLOOKUP($D$9,'D&amp;TPD-Rates'!$B$11:$N$65,4+IF(Calculator!$D$10="Female",1,0)),VLOOKUP($D$9,'D&amp;TPD-Rates'!$B$11:$N$65,13))*I11/10000</f>
        <v>#N/A</v>
      </c>
      <c r="N13" s="88"/>
    </row>
    <row r="14" spans="1:23" ht="30" customHeight="1" thickBot="1">
      <c r="A14" s="77"/>
      <c r="B14" s="102"/>
      <c r="C14" s="166" t="str">
        <f>IF(D15="Yes", "Applications for Income Protection cover are subject to acceptance by the insurer"," ")</f>
        <v xml:space="preserve"> </v>
      </c>
      <c r="D14" s="166"/>
      <c r="E14" s="115"/>
      <c r="F14" s="115"/>
      <c r="G14" s="79"/>
      <c r="H14" s="133" t="s">
        <v>35</v>
      </c>
      <c r="I14" s="134">
        <f>I8+I11</f>
        <v>0</v>
      </c>
      <c r="J14" s="79"/>
      <c r="K14" s="151" t="s">
        <v>36</v>
      </c>
      <c r="L14" s="152" t="e">
        <f>M14/52</f>
        <v>#N/A</v>
      </c>
      <c r="M14" s="153" t="e">
        <f>M13+M12</f>
        <v>#N/A</v>
      </c>
      <c r="N14" s="88"/>
    </row>
    <row r="15" spans="1:23" ht="30" customHeight="1" thickBot="1">
      <c r="A15" s="77"/>
      <c r="B15" s="102"/>
      <c r="C15" s="116" t="str">
        <f>IF(D12="Casual","","Income Protection (90 day wait, 2-year benefit)")</f>
        <v>Income Protection (90 day wait, 2-year benefit)</v>
      </c>
      <c r="D15" s="127"/>
      <c r="E15" s="121"/>
      <c r="F15" s="115"/>
      <c r="G15" s="79"/>
      <c r="H15" s="79"/>
      <c r="I15" s="79"/>
      <c r="J15" s="83"/>
      <c r="K15" s="79"/>
      <c r="L15" s="77"/>
      <c r="M15" s="77"/>
      <c r="N15" s="79"/>
      <c r="S15" s="23"/>
    </row>
    <row r="16" spans="1:23" ht="30" customHeight="1">
      <c r="A16" s="77"/>
      <c r="B16" s="115"/>
      <c r="C16" s="115"/>
      <c r="D16" s="115"/>
      <c r="E16" s="115"/>
      <c r="F16" s="115"/>
      <c r="G16" s="80"/>
      <c r="H16" s="135" t="s">
        <v>37</v>
      </c>
      <c r="I16" s="137" t="e">
        <f>L19</f>
        <v>#N/A</v>
      </c>
      <c r="J16" s="77"/>
      <c r="K16" s="135" t="s">
        <v>38</v>
      </c>
      <c r="L16" s="139">
        <f>M16/52</f>
        <v>0</v>
      </c>
      <c r="M16" s="136">
        <f>M9</f>
        <v>0</v>
      </c>
      <c r="N16" s="77"/>
      <c r="S16" s="23"/>
    </row>
    <row r="17" spans="1:20" ht="30" customHeight="1">
      <c r="A17" s="77"/>
      <c r="B17" s="115"/>
      <c r="C17" s="162" t="s">
        <v>39</v>
      </c>
      <c r="D17" s="163"/>
      <c r="E17" s="115"/>
      <c r="F17" s="115"/>
      <c r="G17" s="80"/>
      <c r="H17" s="133" t="s">
        <v>40</v>
      </c>
      <c r="I17" s="134" t="e">
        <f>M19</f>
        <v>#N/A</v>
      </c>
      <c r="J17" s="89"/>
      <c r="K17" s="143" t="s">
        <v>41</v>
      </c>
      <c r="L17" s="148" t="e">
        <f>M17/52</f>
        <v>#N/A</v>
      </c>
      <c r="M17" s="154" t="e">
        <f>M7+M12</f>
        <v>#N/A</v>
      </c>
      <c r="N17" s="77"/>
      <c r="R17" s="26"/>
      <c r="S17" s="23"/>
      <c r="T17" s="26"/>
    </row>
    <row r="18" spans="1:20" ht="30" customHeight="1">
      <c r="A18" s="77"/>
      <c r="B18" s="102"/>
      <c r="C18" s="116" t="s">
        <v>26</v>
      </c>
      <c r="D18" s="125"/>
      <c r="E18" s="128"/>
      <c r="F18" s="108"/>
      <c r="G18" s="77"/>
      <c r="H18" s="79"/>
      <c r="I18" s="79"/>
      <c r="J18" s="89"/>
      <c r="K18" s="135" t="s">
        <v>42</v>
      </c>
      <c r="L18" s="85" t="e">
        <f>M18/52</f>
        <v>#N/A</v>
      </c>
      <c r="M18" s="136" t="e">
        <f>M8+M13</f>
        <v>#N/A</v>
      </c>
      <c r="N18" s="77"/>
      <c r="S18" s="23"/>
    </row>
    <row r="19" spans="1:20" ht="30" customHeight="1">
      <c r="A19" s="77"/>
      <c r="B19" s="102"/>
      <c r="C19" s="116" t="s">
        <v>30</v>
      </c>
      <c r="D19" s="125"/>
      <c r="E19" s="128"/>
      <c r="F19" s="117"/>
      <c r="G19" s="83"/>
      <c r="H19" s="79"/>
      <c r="I19" s="79"/>
      <c r="J19" s="89"/>
      <c r="K19" s="133" t="s">
        <v>43</v>
      </c>
      <c r="L19" s="138" t="e">
        <f>M19/52</f>
        <v>#N/A</v>
      </c>
      <c r="M19" s="134" t="e">
        <f>IF(D12="casual",(M10+M14),(M16+M17+M18))</f>
        <v>#N/A</v>
      </c>
      <c r="N19" s="90"/>
      <c r="S19" s="23"/>
    </row>
    <row r="20" spans="1:20" ht="39" customHeight="1">
      <c r="A20" s="77"/>
      <c r="B20" s="102"/>
      <c r="C20" s="102"/>
      <c r="D20" s="102"/>
      <c r="E20" s="102"/>
      <c r="F20" s="117"/>
      <c r="G20" s="77"/>
      <c r="H20" s="156" t="s">
        <v>44</v>
      </c>
      <c r="I20" s="169"/>
      <c r="J20" s="89"/>
      <c r="K20" s="79"/>
      <c r="L20" s="77"/>
      <c r="M20" s="77"/>
      <c r="N20" s="83"/>
    </row>
    <row r="21" spans="1:20" ht="22.5" customHeight="1">
      <c r="A21" s="77"/>
      <c r="B21" s="102"/>
      <c r="C21" s="102"/>
      <c r="D21" s="102"/>
      <c r="E21" s="102"/>
      <c r="F21" s="102"/>
      <c r="G21" s="79"/>
      <c r="H21" s="164" t="s">
        <v>45</v>
      </c>
      <c r="I21" s="165"/>
      <c r="J21" s="89"/>
      <c r="K21" s="79"/>
      <c r="L21" s="77"/>
      <c r="M21" s="77"/>
      <c r="N21" s="83"/>
    </row>
    <row r="22" spans="1:20" ht="15">
      <c r="A22" s="77"/>
      <c r="B22" s="102"/>
      <c r="C22" s="102"/>
      <c r="D22" s="102"/>
      <c r="E22" s="102"/>
      <c r="F22" s="102"/>
      <c r="G22" s="77"/>
      <c r="H22" s="156" t="s">
        <v>46</v>
      </c>
      <c r="I22" s="157"/>
      <c r="J22" s="77"/>
      <c r="K22" s="79"/>
      <c r="L22" s="77"/>
      <c r="M22" s="77"/>
      <c r="N22" s="83"/>
    </row>
    <row r="23" spans="1:20">
      <c r="A23" s="77"/>
      <c r="B23" s="77"/>
      <c r="C23" s="93"/>
      <c r="D23" s="93"/>
      <c r="E23" s="93"/>
      <c r="F23" s="93"/>
      <c r="G23" s="79"/>
      <c r="H23" s="79"/>
      <c r="I23" s="79"/>
      <c r="J23" s="79"/>
      <c r="K23" s="79"/>
      <c r="L23" s="77"/>
      <c r="M23" s="77"/>
      <c r="N23" s="83"/>
    </row>
    <row r="24" spans="1:20">
      <c r="A24" s="77"/>
      <c r="B24" s="77"/>
      <c r="C24" s="93"/>
      <c r="D24" s="93"/>
      <c r="E24" s="93"/>
      <c r="F24" s="93"/>
      <c r="G24" s="79"/>
      <c r="H24" s="79"/>
      <c r="I24" s="79"/>
      <c r="J24" s="89"/>
      <c r="K24" s="94"/>
      <c r="L24" s="94"/>
      <c r="M24" s="94"/>
      <c r="N24" s="94"/>
    </row>
    <row r="25" spans="1:20">
      <c r="A25" s="77"/>
      <c r="B25" s="77"/>
      <c r="C25" s="93"/>
      <c r="D25" s="93"/>
      <c r="E25" s="93"/>
      <c r="F25" s="93"/>
      <c r="G25" s="79"/>
      <c r="H25" s="91"/>
      <c r="I25" s="79"/>
      <c r="J25" s="89"/>
      <c r="K25" s="94"/>
      <c r="L25" s="94"/>
      <c r="M25" s="94"/>
      <c r="N25" s="94"/>
    </row>
    <row r="26" spans="1:20">
      <c r="A26" s="77"/>
      <c r="B26" s="77"/>
      <c r="C26" s="118" t="s">
        <v>47</v>
      </c>
      <c r="D26" s="93"/>
      <c r="E26" s="93"/>
      <c r="F26" s="93"/>
      <c r="G26" s="79"/>
      <c r="H26" s="91"/>
      <c r="I26" s="79"/>
      <c r="J26" s="89"/>
      <c r="K26" s="94"/>
      <c r="L26" s="94"/>
      <c r="M26" s="94"/>
      <c r="N26" s="94"/>
    </row>
    <row r="27" spans="1:20" ht="67.5" customHeight="1">
      <c r="A27" s="77"/>
      <c r="B27" s="77"/>
      <c r="C27" s="158" t="s">
        <v>48</v>
      </c>
      <c r="D27" s="159"/>
      <c r="E27" s="159"/>
      <c r="F27" s="159"/>
      <c r="G27" s="159"/>
      <c r="H27" s="159"/>
      <c r="I27" s="159"/>
      <c r="J27" s="89"/>
      <c r="K27" s="94"/>
      <c r="L27" s="94"/>
      <c r="M27" s="94"/>
      <c r="N27" s="94"/>
    </row>
    <row r="28" spans="1:20">
      <c r="A28" s="77"/>
      <c r="B28" s="77"/>
      <c r="C28" s="95"/>
      <c r="D28" s="89"/>
      <c r="E28" s="89"/>
      <c r="F28" s="89"/>
      <c r="G28" s="89"/>
      <c r="H28" s="89"/>
      <c r="I28" s="89"/>
      <c r="J28" s="89"/>
      <c r="K28" s="94"/>
      <c r="L28" s="94"/>
      <c r="M28" s="94"/>
      <c r="N28" s="94"/>
    </row>
    <row r="29" spans="1:20" s="28" customFormat="1" ht="30" customHeight="1">
      <c r="A29" s="96"/>
      <c r="B29" s="77"/>
      <c r="C29" s="119" t="s">
        <v>49</v>
      </c>
      <c r="D29" s="97"/>
      <c r="E29" s="97"/>
      <c r="F29" s="97"/>
      <c r="G29" s="97"/>
      <c r="H29" s="92"/>
      <c r="I29" s="97"/>
      <c r="J29" s="97"/>
      <c r="K29" s="97"/>
      <c r="L29" s="97"/>
      <c r="M29" s="92"/>
      <c r="N29" s="96"/>
    </row>
    <row r="30" spans="1:20" s="28" customFormat="1" ht="21" customHeight="1">
      <c r="A30" s="96"/>
      <c r="B30" s="96"/>
      <c r="C30" s="168" t="s">
        <v>50</v>
      </c>
      <c r="D30" s="168"/>
      <c r="E30" s="168"/>
      <c r="F30" s="168"/>
      <c r="G30" s="168"/>
      <c r="H30" s="168"/>
      <c r="I30" s="168"/>
      <c r="J30" s="168"/>
      <c r="K30" s="168"/>
      <c r="L30" s="168"/>
      <c r="M30" s="92"/>
      <c r="N30" s="96"/>
    </row>
    <row r="31" spans="1:20" s="28" customFormat="1" ht="42" customHeight="1">
      <c r="A31" s="96"/>
      <c r="B31" s="96"/>
      <c r="C31" s="167" t="s">
        <v>51</v>
      </c>
      <c r="D31" s="165"/>
      <c r="E31" s="165"/>
      <c r="F31" s="165"/>
      <c r="G31" s="165"/>
      <c r="H31" s="165"/>
      <c r="I31" s="165"/>
      <c r="J31" s="165"/>
      <c r="K31" s="98"/>
      <c r="L31" s="98"/>
      <c r="M31" s="92"/>
      <c r="N31" s="96"/>
    </row>
    <row r="32" spans="1:20" s="27" customFormat="1" ht="37.5" customHeight="1">
      <c r="A32" s="99"/>
      <c r="B32" s="99"/>
      <c r="C32" s="167" t="s">
        <v>52</v>
      </c>
      <c r="D32" s="165"/>
      <c r="E32" s="165"/>
      <c r="F32" s="165"/>
      <c r="G32" s="165"/>
      <c r="H32" s="165"/>
      <c r="I32" s="165"/>
      <c r="J32" s="165"/>
      <c r="K32" s="98"/>
      <c r="L32" s="98"/>
      <c r="M32" s="91"/>
      <c r="N32" s="99"/>
    </row>
    <row r="33" spans="1:14" s="27" customFormat="1" ht="27.75" customHeight="1">
      <c r="A33" s="99"/>
      <c r="B33" s="99"/>
      <c r="C33" s="168" t="s">
        <v>53</v>
      </c>
      <c r="D33" s="168"/>
      <c r="E33" s="168"/>
      <c r="F33" s="168"/>
      <c r="G33" s="168"/>
      <c r="H33" s="168"/>
      <c r="I33" s="168"/>
      <c r="J33" s="168"/>
      <c r="K33" s="168"/>
      <c r="L33" s="168"/>
      <c r="M33" s="91"/>
      <c r="N33" s="99"/>
    </row>
    <row r="34" spans="1:14" s="27" customFormat="1" ht="18" customHeight="1">
      <c r="A34" s="99"/>
      <c r="B34" s="99"/>
      <c r="C34" s="91"/>
      <c r="D34" s="91"/>
      <c r="E34" s="91"/>
      <c r="F34" s="91"/>
      <c r="G34" s="91"/>
      <c r="H34" s="91"/>
      <c r="I34" s="91"/>
      <c r="J34" s="91"/>
      <c r="K34" s="91"/>
      <c r="L34" s="91"/>
      <c r="M34" s="91"/>
      <c r="N34" s="99"/>
    </row>
    <row r="35" spans="1:14" s="27" customFormat="1" ht="18" hidden="1" customHeight="1">
      <c r="A35" s="99"/>
      <c r="B35" s="99"/>
      <c r="C35" s="91"/>
      <c r="D35" s="91"/>
      <c r="E35" s="91"/>
      <c r="F35" s="91"/>
      <c r="G35" s="91"/>
      <c r="H35" s="91"/>
      <c r="I35" s="91"/>
      <c r="J35" s="91"/>
      <c r="K35" s="91"/>
      <c r="L35" s="91"/>
      <c r="M35" s="99"/>
      <c r="N35" s="99"/>
    </row>
    <row r="36" spans="1:14" hidden="1">
      <c r="A36" s="77"/>
      <c r="B36" s="77"/>
      <c r="C36" s="79"/>
      <c r="D36" s="79"/>
      <c r="E36" s="79"/>
      <c r="F36" s="79"/>
      <c r="G36" s="79"/>
      <c r="H36" s="79"/>
      <c r="I36" s="79"/>
      <c r="J36" s="79"/>
      <c r="K36" s="79"/>
      <c r="L36" s="77"/>
      <c r="M36" s="77"/>
      <c r="N36" s="77"/>
    </row>
    <row r="37" spans="1:14" hidden="1">
      <c r="A37" s="77"/>
      <c r="B37" s="77"/>
      <c r="C37" s="79"/>
      <c r="D37" s="79"/>
      <c r="E37" s="79"/>
      <c r="F37" s="79"/>
      <c r="G37" s="79"/>
      <c r="H37" s="79"/>
      <c r="I37" s="79"/>
      <c r="J37" s="79"/>
      <c r="K37" s="79"/>
      <c r="L37" s="77"/>
      <c r="M37" s="77"/>
      <c r="N37" s="77"/>
    </row>
    <row r="38" spans="1:14" hidden="1">
      <c r="A38" s="77"/>
      <c r="B38" s="77"/>
      <c r="C38" s="79"/>
      <c r="D38" s="79"/>
      <c r="E38" s="79"/>
      <c r="F38" s="79"/>
      <c r="G38" s="79"/>
      <c r="H38" s="79"/>
      <c r="I38" s="79"/>
      <c r="J38" s="79"/>
      <c r="K38" s="79"/>
      <c r="L38" s="77"/>
      <c r="M38" s="77"/>
      <c r="N38" s="77"/>
    </row>
    <row r="39" spans="1:14" hidden="1">
      <c r="A39" s="77"/>
      <c r="B39" s="77"/>
      <c r="C39" s="79"/>
      <c r="D39" s="79"/>
      <c r="E39" s="79"/>
      <c r="F39" s="79"/>
      <c r="G39" s="79"/>
      <c r="H39" s="79"/>
      <c r="I39" s="79"/>
      <c r="J39" s="79"/>
      <c r="K39" s="79"/>
      <c r="L39" s="77"/>
      <c r="M39" s="77"/>
      <c r="N39" s="77"/>
    </row>
    <row r="40" spans="1:14" hidden="1">
      <c r="A40" s="77"/>
      <c r="B40" s="77"/>
      <c r="C40" s="79"/>
      <c r="D40" s="79"/>
      <c r="E40" s="79"/>
      <c r="F40" s="79"/>
      <c r="G40" s="79"/>
      <c r="H40" s="79"/>
      <c r="I40" s="79"/>
      <c r="J40" s="79"/>
      <c r="K40" s="79"/>
      <c r="L40" s="77"/>
      <c r="M40" s="77"/>
      <c r="N40" s="77"/>
    </row>
    <row r="41" spans="1:14" hidden="1">
      <c r="A41" s="77"/>
      <c r="B41" s="77"/>
      <c r="C41" s="79"/>
      <c r="D41" s="79"/>
      <c r="E41" s="79"/>
      <c r="F41" s="79"/>
      <c r="G41" s="79"/>
      <c r="H41" s="79"/>
      <c r="I41" s="79"/>
      <c r="J41" s="79"/>
      <c r="K41" s="79"/>
      <c r="L41" s="77"/>
      <c r="M41" s="77"/>
      <c r="N41" s="77"/>
    </row>
    <row r="42" spans="1:14" hidden="1">
      <c r="A42" s="77"/>
      <c r="B42" s="77"/>
      <c r="C42" s="79"/>
      <c r="D42" s="79"/>
      <c r="E42" s="79"/>
      <c r="F42" s="79"/>
      <c r="G42" s="79"/>
      <c r="H42" s="79"/>
      <c r="I42" s="79"/>
      <c r="J42" s="79"/>
      <c r="K42" s="79"/>
      <c r="L42" s="77"/>
      <c r="M42" s="77"/>
      <c r="N42" s="77"/>
    </row>
    <row r="43" spans="1:14" hidden="1">
      <c r="A43" s="77"/>
      <c r="B43" s="77"/>
      <c r="C43" s="79"/>
      <c r="D43" s="79"/>
      <c r="E43" s="79"/>
      <c r="F43" s="79"/>
      <c r="G43" s="79"/>
      <c r="H43" s="79"/>
      <c r="I43" s="79"/>
      <c r="J43" s="79"/>
      <c r="K43" s="79"/>
      <c r="L43" s="77"/>
      <c r="M43" s="77"/>
      <c r="N43" s="77"/>
    </row>
    <row r="44" spans="1:14" hidden="1">
      <c r="A44" s="77"/>
      <c r="B44" s="77"/>
      <c r="C44" s="79"/>
      <c r="D44" s="79"/>
      <c r="E44" s="79"/>
      <c r="F44" s="79"/>
      <c r="G44" s="79"/>
      <c r="H44" s="79"/>
      <c r="I44" s="79"/>
      <c r="J44" s="79"/>
      <c r="K44" s="79"/>
      <c r="L44" s="77"/>
      <c r="M44" s="77"/>
      <c r="N44" s="77"/>
    </row>
    <row r="45" spans="1:14" hidden="1">
      <c r="A45" s="77"/>
      <c r="B45" s="77"/>
      <c r="C45" s="79"/>
      <c r="D45" s="79"/>
      <c r="E45" s="79"/>
      <c r="F45" s="79"/>
      <c r="G45" s="79"/>
      <c r="H45" s="79"/>
      <c r="I45" s="79"/>
      <c r="J45" s="79"/>
      <c r="K45" s="79"/>
      <c r="L45" s="77"/>
      <c r="M45" s="77"/>
      <c r="N45" s="77"/>
    </row>
    <row r="46" spans="1:14" hidden="1">
      <c r="A46" s="77"/>
      <c r="B46" s="77"/>
      <c r="C46" s="79"/>
      <c r="D46" s="79"/>
      <c r="E46" s="79"/>
      <c r="F46" s="79"/>
      <c r="G46" s="79"/>
      <c r="H46" s="79"/>
      <c r="I46" s="79"/>
      <c r="J46" s="79"/>
      <c r="K46" s="79"/>
      <c r="L46" s="77"/>
      <c r="M46" s="77"/>
      <c r="N46" s="77"/>
    </row>
    <row r="47" spans="1:14" hidden="1">
      <c r="A47" s="77"/>
      <c r="B47" s="77"/>
      <c r="C47" s="79"/>
      <c r="D47" s="79"/>
      <c r="E47" s="79"/>
      <c r="F47" s="79"/>
      <c r="G47" s="79"/>
      <c r="H47" s="79"/>
      <c r="I47" s="79"/>
      <c r="J47" s="79"/>
      <c r="K47" s="79"/>
      <c r="L47" s="77"/>
      <c r="M47" s="77"/>
      <c r="N47" s="77"/>
    </row>
    <row r="48" spans="1:14" hidden="1">
      <c r="A48" s="77"/>
      <c r="B48" s="77"/>
      <c r="C48" s="79"/>
      <c r="D48" s="79"/>
      <c r="E48" s="79"/>
      <c r="F48" s="79"/>
      <c r="G48" s="79"/>
      <c r="H48" s="79"/>
      <c r="I48" s="79"/>
      <c r="J48" s="79"/>
      <c r="K48" s="79"/>
      <c r="L48" s="77"/>
      <c r="M48" s="77"/>
      <c r="N48" s="77"/>
    </row>
    <row r="49" spans="1:14">
      <c r="A49" s="77"/>
      <c r="B49" s="77"/>
      <c r="C49" s="79"/>
      <c r="D49" s="79"/>
      <c r="E49" s="79"/>
      <c r="F49" s="79"/>
      <c r="G49" s="79"/>
      <c r="H49" s="79"/>
      <c r="I49" s="79"/>
      <c r="J49" s="79"/>
      <c r="K49" s="79"/>
      <c r="L49" s="77"/>
      <c r="M49" s="77"/>
      <c r="N49" s="77"/>
    </row>
    <row r="50" spans="1:14">
      <c r="A50" s="77"/>
      <c r="B50" s="77"/>
      <c r="C50" s="79"/>
      <c r="D50" s="79"/>
      <c r="E50" s="79"/>
      <c r="F50" s="79"/>
      <c r="G50" s="79"/>
      <c r="H50" s="79"/>
      <c r="I50" s="79"/>
      <c r="J50" s="79"/>
      <c r="K50" s="79"/>
      <c r="L50" s="77"/>
      <c r="M50" s="77"/>
      <c r="N50" s="77"/>
    </row>
  </sheetData>
  <sheetProtection algorithmName="SHA-512" hashValue="iURaYsvib7aYKHMx7Go8jaDP2tf8pYO4J3VIxzJk/yO8Db11o2OxYyJUWK4jBEV3yVUl2tc6sN34+LfPsvyNLA==" saltValue="1/YmV4MJbwkO9AYzsM0P0Q==" spinCount="100000" sheet="1" selectLockedCells="1"/>
  <mergeCells count="12">
    <mergeCell ref="C32:J32"/>
    <mergeCell ref="C31:J31"/>
    <mergeCell ref="C33:L33"/>
    <mergeCell ref="C30:L30"/>
    <mergeCell ref="H20:I20"/>
    <mergeCell ref="N10:N11"/>
    <mergeCell ref="H22:I22"/>
    <mergeCell ref="C27:I27"/>
    <mergeCell ref="C6:D6"/>
    <mergeCell ref="C17:D17"/>
    <mergeCell ref="H21:I21"/>
    <mergeCell ref="C14:D14"/>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5">
    <dataValidation type="list" allowBlank="1" showInputMessage="1" showErrorMessage="1" sqref="D10 F10" xr:uid="{00000000-0002-0000-0000-000000000000}">
      <formula1>$S$4:$S$5</formula1>
    </dataValidation>
    <dataValidation type="list" allowBlank="1" showInputMessage="1" showErrorMessage="1" sqref="D15" xr:uid="{00000000-0002-0000-0000-000001000000}">
      <formula1>$Q$6:$Q$8</formula1>
    </dataValidation>
    <dataValidation type="list" allowBlank="1" showInputMessage="1" showErrorMessage="1" sqref="D12" xr:uid="{00000000-0002-0000-0000-000002000000}">
      <formula1>$R$6:$R$8</formula1>
    </dataValidation>
    <dataValidation type="list" allowBlank="1" showInputMessage="1" showErrorMessage="1" sqref="F12" xr:uid="{00000000-0002-0000-0000-000003000000}">
      <formula1>$P$6:$P$10</formula1>
    </dataValidation>
    <dataValidation type="list" allowBlank="1" showInputMessage="1" showErrorMessage="1" sqref="D13" xr:uid="{00000000-0002-0000-0000-000004000000}">
      <formula1>IF($D$12="Casual",$P$10,$P$6:$P$9)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workbookViewId="0">
      <selection activeCell="F13" sqref="F13"/>
    </sheetView>
  </sheetViews>
  <sheetFormatPr defaultColWidth="12.7109375" defaultRowHeight="12.75"/>
  <cols>
    <col min="1" max="1" width="3.140625" style="6" customWidth="1"/>
    <col min="2" max="2" width="8.140625" style="6" customWidth="1"/>
    <col min="3" max="3" width="11" style="1" customWidth="1"/>
    <col min="4" max="4" width="11.140625" style="1" customWidth="1"/>
    <col min="5" max="5" width="11.5703125" style="1" customWidth="1"/>
    <col min="6" max="6" width="11.28515625" style="1" customWidth="1"/>
    <col min="7" max="16384" width="12.7109375" style="7"/>
  </cols>
  <sheetData>
    <row r="1" spans="1:14">
      <c r="A1" s="13"/>
      <c r="B1" s="5"/>
      <c r="D1" s="2"/>
    </row>
    <row r="2" spans="1:14">
      <c r="B2" s="5"/>
      <c r="E2" s="174"/>
      <c r="F2" s="175"/>
    </row>
    <row r="3" spans="1:14">
      <c r="B3" s="6" t="s">
        <v>54</v>
      </c>
    </row>
    <row r="4" spans="1:14">
      <c r="C4" s="6"/>
      <c r="D4" s="6"/>
      <c r="E4" s="6"/>
      <c r="F4" s="6"/>
    </row>
    <row r="5" spans="1:14" ht="16.5" customHeight="1">
      <c r="D5" s="3"/>
      <c r="E5" s="3"/>
      <c r="F5" s="3"/>
    </row>
    <row r="6" spans="1:14">
      <c r="D6" s="3"/>
      <c r="E6" s="3"/>
      <c r="F6" s="3"/>
    </row>
    <row r="7" spans="1:14" s="35" customFormat="1">
      <c r="A7" s="5"/>
      <c r="B7" s="5"/>
      <c r="C7" s="35" t="s">
        <v>55</v>
      </c>
      <c r="D7" s="34"/>
      <c r="E7" s="34"/>
      <c r="F7" s="34"/>
      <c r="G7" s="33" t="s">
        <v>56</v>
      </c>
      <c r="K7" s="35" t="s">
        <v>57</v>
      </c>
      <c r="M7" s="36"/>
    </row>
    <row r="8" spans="1:14" ht="13.5" thickBot="1">
      <c r="B8" s="5"/>
      <c r="D8" s="3"/>
      <c r="E8" s="3"/>
      <c r="F8" s="3"/>
    </row>
    <row r="9" spans="1:14" ht="15.75" customHeight="1">
      <c r="B9" s="176" t="s">
        <v>58</v>
      </c>
      <c r="C9" s="178" t="s">
        <v>59</v>
      </c>
      <c r="D9" s="179"/>
      <c r="E9" s="180" t="s">
        <v>60</v>
      </c>
      <c r="F9" s="181"/>
      <c r="G9" s="182" t="s">
        <v>59</v>
      </c>
      <c r="H9" s="183"/>
      <c r="I9" s="184" t="s">
        <v>60</v>
      </c>
      <c r="J9" s="185"/>
      <c r="K9" s="170" t="s">
        <v>59</v>
      </c>
      <c r="L9" s="171"/>
      <c r="M9" s="172" t="s">
        <v>60</v>
      </c>
      <c r="N9" s="173"/>
    </row>
    <row r="10" spans="1:14" ht="16.5" customHeight="1" thickBot="1">
      <c r="B10" s="177"/>
      <c r="C10" s="57" t="s">
        <v>2</v>
      </c>
      <c r="D10" s="58" t="s">
        <v>7</v>
      </c>
      <c r="E10" s="58" t="s">
        <v>2</v>
      </c>
      <c r="F10" s="59" t="s">
        <v>7</v>
      </c>
      <c r="G10" s="60" t="s">
        <v>2</v>
      </c>
      <c r="H10" s="61" t="s">
        <v>7</v>
      </c>
      <c r="I10" s="61" t="s">
        <v>2</v>
      </c>
      <c r="J10" s="62" t="s">
        <v>7</v>
      </c>
      <c r="K10" s="63" t="s">
        <v>2</v>
      </c>
      <c r="L10" s="64" t="s">
        <v>7</v>
      </c>
      <c r="M10" s="64" t="s">
        <v>2</v>
      </c>
      <c r="N10" s="65" t="s">
        <v>7</v>
      </c>
    </row>
    <row r="11" spans="1:14">
      <c r="A11" s="7"/>
      <c r="B11" s="8">
        <v>15</v>
      </c>
      <c r="C11" s="52">
        <v>4.3099999999999996</v>
      </c>
      <c r="D11" s="53">
        <v>1.44</v>
      </c>
      <c r="E11" s="54">
        <v>0.48</v>
      </c>
      <c r="F11" s="55">
        <v>0.32</v>
      </c>
      <c r="G11" s="41"/>
      <c r="H11" s="66"/>
      <c r="I11" s="66"/>
      <c r="J11" s="67"/>
      <c r="K11" s="52">
        <v>3.81</v>
      </c>
      <c r="L11" s="53">
        <v>2.69</v>
      </c>
      <c r="M11" s="53">
        <v>3.81</v>
      </c>
      <c r="N11" s="56">
        <v>2.69</v>
      </c>
    </row>
    <row r="12" spans="1:14">
      <c r="A12" s="7"/>
      <c r="B12" s="9">
        <v>16</v>
      </c>
      <c r="C12" s="42">
        <v>4.3099999999999996</v>
      </c>
      <c r="D12" s="31">
        <v>1.44</v>
      </c>
      <c r="E12" s="32">
        <v>0.48</v>
      </c>
      <c r="F12" s="47">
        <v>0.32</v>
      </c>
      <c r="G12" s="42"/>
      <c r="H12" s="12"/>
      <c r="I12" s="12"/>
      <c r="J12" s="68"/>
      <c r="K12" s="42">
        <v>3.81</v>
      </c>
      <c r="L12" s="31">
        <v>2.69</v>
      </c>
      <c r="M12" s="31">
        <v>3.81</v>
      </c>
      <c r="N12" s="43">
        <v>2.69</v>
      </c>
    </row>
    <row r="13" spans="1:14">
      <c r="A13" s="7"/>
      <c r="B13" s="9">
        <v>17</v>
      </c>
      <c r="C13" s="42">
        <v>5.1100000000000003</v>
      </c>
      <c r="D13" s="31">
        <v>1.76</v>
      </c>
      <c r="E13" s="32">
        <v>0.64</v>
      </c>
      <c r="F13" s="47">
        <v>0.32</v>
      </c>
      <c r="G13" s="42"/>
      <c r="H13" s="12"/>
      <c r="I13" s="12"/>
      <c r="J13" s="68"/>
      <c r="K13" s="42">
        <v>3.81</v>
      </c>
      <c r="L13" s="31">
        <v>2.69</v>
      </c>
      <c r="M13" s="31">
        <v>3.81</v>
      </c>
      <c r="N13" s="43">
        <v>2.69</v>
      </c>
    </row>
    <row r="14" spans="1:14">
      <c r="A14" s="7"/>
      <c r="B14" s="9">
        <v>18</v>
      </c>
      <c r="C14" s="42">
        <v>5.27</v>
      </c>
      <c r="D14" s="31">
        <v>1.92</v>
      </c>
      <c r="E14" s="32">
        <v>1.1200000000000001</v>
      </c>
      <c r="F14" s="47">
        <v>0.32</v>
      </c>
      <c r="G14" s="42"/>
      <c r="H14" s="12"/>
      <c r="I14" s="12"/>
      <c r="J14" s="68"/>
      <c r="K14" s="42">
        <v>3.81</v>
      </c>
      <c r="L14" s="31">
        <v>2.69</v>
      </c>
      <c r="M14" s="31">
        <v>3.81</v>
      </c>
      <c r="N14" s="43">
        <v>2.69</v>
      </c>
    </row>
    <row r="15" spans="1:14">
      <c r="A15" s="7"/>
      <c r="B15" s="9">
        <v>19</v>
      </c>
      <c r="C15" s="42">
        <v>5.91</v>
      </c>
      <c r="D15" s="31">
        <v>2.0699999999999998</v>
      </c>
      <c r="E15" s="32">
        <v>0.96</v>
      </c>
      <c r="F15" s="47">
        <v>0.32</v>
      </c>
      <c r="G15" s="42"/>
      <c r="H15" s="12"/>
      <c r="I15" s="12"/>
      <c r="J15" s="68"/>
      <c r="K15" s="42">
        <v>3.81</v>
      </c>
      <c r="L15" s="31">
        <v>2.69</v>
      </c>
      <c r="M15" s="31">
        <v>3.81</v>
      </c>
      <c r="N15" s="43">
        <v>2.69</v>
      </c>
    </row>
    <row r="16" spans="1:14">
      <c r="A16" s="7"/>
      <c r="B16" s="9">
        <v>20</v>
      </c>
      <c r="C16" s="42">
        <v>6.06</v>
      </c>
      <c r="D16" s="31">
        <v>1.92</v>
      </c>
      <c r="E16" s="32">
        <v>1.28</v>
      </c>
      <c r="F16" s="47">
        <v>0.48</v>
      </c>
      <c r="G16" s="42"/>
      <c r="H16" s="12"/>
      <c r="I16" s="12"/>
      <c r="J16" s="68"/>
      <c r="K16" s="42">
        <v>3.81</v>
      </c>
      <c r="L16" s="31">
        <v>2.69</v>
      </c>
      <c r="M16" s="31">
        <v>3.81</v>
      </c>
      <c r="N16" s="43">
        <v>2.69</v>
      </c>
    </row>
    <row r="17" spans="1:14">
      <c r="A17" s="7"/>
      <c r="B17" s="9">
        <v>21</v>
      </c>
      <c r="C17" s="42">
        <v>6.22</v>
      </c>
      <c r="D17" s="31">
        <v>1.92</v>
      </c>
      <c r="E17" s="32">
        <v>1.28</v>
      </c>
      <c r="F17" s="47">
        <v>0.48</v>
      </c>
      <c r="G17" s="42"/>
      <c r="H17" s="12"/>
      <c r="I17" s="12"/>
      <c r="J17" s="68"/>
      <c r="K17" s="42">
        <v>3.81</v>
      </c>
      <c r="L17" s="31">
        <v>2.69</v>
      </c>
      <c r="M17" s="31">
        <v>3.81</v>
      </c>
      <c r="N17" s="43">
        <v>2.69</v>
      </c>
    </row>
    <row r="18" spans="1:14">
      <c r="A18" s="7"/>
      <c r="B18" s="9">
        <v>22</v>
      </c>
      <c r="C18" s="42">
        <v>6.22</v>
      </c>
      <c r="D18" s="31">
        <v>1.76</v>
      </c>
      <c r="E18" s="32">
        <v>1.44</v>
      </c>
      <c r="F18" s="47">
        <v>0.32</v>
      </c>
      <c r="G18" s="42"/>
      <c r="H18" s="12"/>
      <c r="I18" s="12"/>
      <c r="J18" s="68"/>
      <c r="K18" s="42">
        <v>3.81</v>
      </c>
      <c r="L18" s="31">
        <v>2.69</v>
      </c>
      <c r="M18" s="31">
        <v>3.81</v>
      </c>
      <c r="N18" s="43">
        <v>2.69</v>
      </c>
    </row>
    <row r="19" spans="1:14">
      <c r="A19" s="7"/>
      <c r="B19" s="9">
        <v>23</v>
      </c>
      <c r="C19" s="42">
        <v>6.22</v>
      </c>
      <c r="D19" s="31">
        <v>1.76</v>
      </c>
      <c r="E19" s="32">
        <v>1.76</v>
      </c>
      <c r="F19" s="47">
        <v>0.32</v>
      </c>
      <c r="G19" s="42"/>
      <c r="H19" s="12"/>
      <c r="I19" s="12"/>
      <c r="J19" s="68"/>
      <c r="K19" s="42">
        <v>3.81</v>
      </c>
      <c r="L19" s="31">
        <v>2.69</v>
      </c>
      <c r="M19" s="31">
        <v>3.81</v>
      </c>
      <c r="N19" s="43">
        <v>2.69</v>
      </c>
    </row>
    <row r="20" spans="1:14">
      <c r="A20" s="7"/>
      <c r="B20" s="9">
        <v>24</v>
      </c>
      <c r="C20" s="42">
        <v>6.06</v>
      </c>
      <c r="D20" s="31">
        <v>1.44</v>
      </c>
      <c r="E20" s="32">
        <v>1.92</v>
      </c>
      <c r="F20" s="47">
        <v>0.8</v>
      </c>
      <c r="G20" s="42"/>
      <c r="H20" s="12"/>
      <c r="I20" s="12"/>
      <c r="J20" s="68"/>
      <c r="K20" s="42">
        <v>3.81</v>
      </c>
      <c r="L20" s="31">
        <v>2.69</v>
      </c>
      <c r="M20" s="31">
        <v>3.81</v>
      </c>
      <c r="N20" s="43">
        <v>2.69</v>
      </c>
    </row>
    <row r="21" spans="1:14">
      <c r="A21" s="7"/>
      <c r="B21" s="9">
        <v>25</v>
      </c>
      <c r="C21" s="42">
        <v>5.91</v>
      </c>
      <c r="D21" s="31">
        <v>1.76</v>
      </c>
      <c r="E21" s="32">
        <v>2.0699999999999998</v>
      </c>
      <c r="F21" s="47">
        <v>0.48</v>
      </c>
      <c r="G21" s="42"/>
      <c r="H21" s="12"/>
      <c r="I21" s="12"/>
      <c r="J21" s="68"/>
      <c r="K21" s="42">
        <v>3.81</v>
      </c>
      <c r="L21" s="31">
        <v>2.69</v>
      </c>
      <c r="M21" s="31">
        <v>3.81</v>
      </c>
      <c r="N21" s="43">
        <v>2.69</v>
      </c>
    </row>
    <row r="22" spans="1:14">
      <c r="A22" s="7"/>
      <c r="B22" s="9">
        <v>26</v>
      </c>
      <c r="C22" s="42">
        <v>5.91</v>
      </c>
      <c r="D22" s="31">
        <v>1.76</v>
      </c>
      <c r="E22" s="32">
        <v>1.76</v>
      </c>
      <c r="F22" s="47">
        <v>0.48</v>
      </c>
      <c r="G22" s="42"/>
      <c r="H22" s="12"/>
      <c r="I22" s="12"/>
      <c r="J22" s="68"/>
      <c r="K22" s="42">
        <v>3.81</v>
      </c>
      <c r="L22" s="31">
        <v>2.69</v>
      </c>
      <c r="M22" s="31">
        <v>3.81</v>
      </c>
      <c r="N22" s="43">
        <v>2.69</v>
      </c>
    </row>
    <row r="23" spans="1:14">
      <c r="A23" s="7"/>
      <c r="B23" s="9">
        <v>27</v>
      </c>
      <c r="C23" s="42">
        <v>5.59</v>
      </c>
      <c r="D23" s="31">
        <v>1.92</v>
      </c>
      <c r="E23" s="32">
        <v>1.92</v>
      </c>
      <c r="F23" s="47">
        <v>0.8</v>
      </c>
      <c r="G23" s="42"/>
      <c r="H23" s="12"/>
      <c r="I23" s="12"/>
      <c r="J23" s="68"/>
      <c r="K23" s="42">
        <v>3.81</v>
      </c>
      <c r="L23" s="31">
        <v>2.69</v>
      </c>
      <c r="M23" s="31">
        <v>3.81</v>
      </c>
      <c r="N23" s="43">
        <v>2.69</v>
      </c>
    </row>
    <row r="24" spans="1:14">
      <c r="A24" s="7"/>
      <c r="B24" s="9">
        <v>28</v>
      </c>
      <c r="C24" s="42">
        <v>5.27</v>
      </c>
      <c r="D24" s="31">
        <v>1.92</v>
      </c>
      <c r="E24" s="32">
        <v>2.0699999999999998</v>
      </c>
      <c r="F24" s="47">
        <v>0.96</v>
      </c>
      <c r="G24" s="42"/>
      <c r="H24" s="12"/>
      <c r="I24" s="12"/>
      <c r="J24" s="68"/>
      <c r="K24" s="42">
        <v>3.81</v>
      </c>
      <c r="L24" s="31">
        <v>2.69</v>
      </c>
      <c r="M24" s="31">
        <v>3.81</v>
      </c>
      <c r="N24" s="43">
        <v>2.69</v>
      </c>
    </row>
    <row r="25" spans="1:14">
      <c r="A25" s="7"/>
      <c r="B25" s="9">
        <v>29</v>
      </c>
      <c r="C25" s="42">
        <v>5.27</v>
      </c>
      <c r="D25" s="31">
        <v>2.0699999999999998</v>
      </c>
      <c r="E25" s="32">
        <v>2.23</v>
      </c>
      <c r="F25" s="47">
        <v>1.1200000000000001</v>
      </c>
      <c r="G25" s="42"/>
      <c r="H25" s="12"/>
      <c r="I25" s="12"/>
      <c r="J25" s="68"/>
      <c r="K25" s="42">
        <v>3.81</v>
      </c>
      <c r="L25" s="31">
        <v>2.69</v>
      </c>
      <c r="M25" s="31">
        <v>3.81</v>
      </c>
      <c r="N25" s="43">
        <v>2.69</v>
      </c>
    </row>
    <row r="26" spans="1:14">
      <c r="A26" s="7"/>
      <c r="B26" s="9">
        <v>30</v>
      </c>
      <c r="C26" s="42">
        <v>5.27</v>
      </c>
      <c r="D26" s="31">
        <v>2.23</v>
      </c>
      <c r="E26" s="32">
        <v>2.23</v>
      </c>
      <c r="F26" s="47">
        <v>1.28</v>
      </c>
      <c r="G26" s="42"/>
      <c r="H26" s="12"/>
      <c r="I26" s="12"/>
      <c r="J26" s="68"/>
      <c r="K26" s="42">
        <v>3.81</v>
      </c>
      <c r="L26" s="31">
        <v>2.69</v>
      </c>
      <c r="M26" s="31">
        <v>3.81</v>
      </c>
      <c r="N26" s="43">
        <v>2.69</v>
      </c>
    </row>
    <row r="27" spans="1:14">
      <c r="A27" s="7"/>
      <c r="B27" s="9">
        <v>31</v>
      </c>
      <c r="C27" s="42">
        <v>5.27</v>
      </c>
      <c r="D27" s="31">
        <v>2.23</v>
      </c>
      <c r="E27" s="32">
        <v>2.39</v>
      </c>
      <c r="F27" s="47">
        <v>1.44</v>
      </c>
      <c r="G27" s="42"/>
      <c r="H27" s="12"/>
      <c r="I27" s="12"/>
      <c r="J27" s="68"/>
      <c r="K27" s="42">
        <v>3.81</v>
      </c>
      <c r="L27" s="31">
        <v>2.69</v>
      </c>
      <c r="M27" s="31">
        <v>3.81</v>
      </c>
      <c r="N27" s="43">
        <v>2.69</v>
      </c>
    </row>
    <row r="28" spans="1:14">
      <c r="A28" s="7"/>
      <c r="B28" s="9">
        <v>32</v>
      </c>
      <c r="C28" s="42">
        <v>5.27</v>
      </c>
      <c r="D28" s="31">
        <v>2.39</v>
      </c>
      <c r="E28" s="32">
        <v>2.39</v>
      </c>
      <c r="F28" s="47">
        <v>1.44</v>
      </c>
      <c r="G28" s="42"/>
      <c r="H28" s="12"/>
      <c r="I28" s="12"/>
      <c r="J28" s="68"/>
      <c r="K28" s="42">
        <v>3.81</v>
      </c>
      <c r="L28" s="31">
        <v>2.69</v>
      </c>
      <c r="M28" s="31">
        <v>3.81</v>
      </c>
      <c r="N28" s="43">
        <v>2.69</v>
      </c>
    </row>
    <row r="29" spans="1:14">
      <c r="A29" s="7"/>
      <c r="B29" s="9">
        <v>33</v>
      </c>
      <c r="C29" s="42">
        <v>5.27</v>
      </c>
      <c r="D29" s="31">
        <v>2.71</v>
      </c>
      <c r="E29" s="32">
        <v>2.39</v>
      </c>
      <c r="F29" s="47">
        <v>1.92</v>
      </c>
      <c r="G29" s="42"/>
      <c r="H29" s="12"/>
      <c r="I29" s="12"/>
      <c r="J29" s="68"/>
      <c r="K29" s="42">
        <v>3.81</v>
      </c>
      <c r="L29" s="31">
        <v>2.69</v>
      </c>
      <c r="M29" s="31">
        <v>3.81</v>
      </c>
      <c r="N29" s="43">
        <v>2.69</v>
      </c>
    </row>
    <row r="30" spans="1:14">
      <c r="A30" s="7"/>
      <c r="B30" s="9">
        <v>34</v>
      </c>
      <c r="C30" s="42">
        <v>5.27</v>
      </c>
      <c r="D30" s="31">
        <v>2.87</v>
      </c>
      <c r="E30" s="32">
        <v>2.71</v>
      </c>
      <c r="F30" s="47">
        <v>2.23</v>
      </c>
      <c r="G30" s="42"/>
      <c r="H30" s="12"/>
      <c r="I30" s="12"/>
      <c r="J30" s="68"/>
      <c r="K30" s="42">
        <v>3.81</v>
      </c>
      <c r="L30" s="31">
        <v>2.69</v>
      </c>
      <c r="M30" s="31">
        <v>3.81</v>
      </c>
      <c r="N30" s="43">
        <v>2.69</v>
      </c>
    </row>
    <row r="31" spans="1:14">
      <c r="A31" s="7"/>
      <c r="B31" s="9">
        <v>35</v>
      </c>
      <c r="C31" s="42">
        <v>5.27</v>
      </c>
      <c r="D31" s="31">
        <v>3.03</v>
      </c>
      <c r="E31" s="32">
        <v>3.19</v>
      </c>
      <c r="F31" s="47">
        <v>2.5499999999999998</v>
      </c>
      <c r="G31" s="42"/>
      <c r="H31" s="12"/>
      <c r="I31" s="12"/>
      <c r="J31" s="68"/>
      <c r="K31" s="42">
        <v>3.81</v>
      </c>
      <c r="L31" s="31">
        <v>2.69</v>
      </c>
      <c r="M31" s="31">
        <v>3.81</v>
      </c>
      <c r="N31" s="43">
        <v>2.69</v>
      </c>
    </row>
    <row r="32" spans="1:14">
      <c r="A32" s="7"/>
      <c r="B32" s="9">
        <v>36</v>
      </c>
      <c r="C32" s="42">
        <v>5.27</v>
      </c>
      <c r="D32" s="31">
        <v>3.35</v>
      </c>
      <c r="E32" s="32">
        <v>3.83</v>
      </c>
      <c r="F32" s="47">
        <v>2.87</v>
      </c>
      <c r="G32" s="42"/>
      <c r="H32" s="12"/>
      <c r="I32" s="12"/>
      <c r="J32" s="68"/>
      <c r="K32" s="42">
        <v>5.33</v>
      </c>
      <c r="L32" s="31">
        <v>3.76</v>
      </c>
      <c r="M32" s="31">
        <v>5.33</v>
      </c>
      <c r="N32" s="43">
        <v>3.76</v>
      </c>
    </row>
    <row r="33" spans="1:14">
      <c r="A33" s="7"/>
      <c r="B33" s="9">
        <v>37</v>
      </c>
      <c r="C33" s="42">
        <v>5.59</v>
      </c>
      <c r="D33" s="31">
        <v>3.67</v>
      </c>
      <c r="E33" s="32">
        <v>4.1500000000000004</v>
      </c>
      <c r="F33" s="47">
        <v>3.35</v>
      </c>
      <c r="G33" s="42"/>
      <c r="H33" s="12"/>
      <c r="I33" s="12"/>
      <c r="J33" s="68"/>
      <c r="K33" s="42">
        <v>5.33</v>
      </c>
      <c r="L33" s="31">
        <v>3.76</v>
      </c>
      <c r="M33" s="31">
        <v>5.33</v>
      </c>
      <c r="N33" s="43">
        <v>3.76</v>
      </c>
    </row>
    <row r="34" spans="1:14">
      <c r="A34" s="7"/>
      <c r="B34" s="9">
        <v>38</v>
      </c>
      <c r="C34" s="42">
        <v>5.91</v>
      </c>
      <c r="D34" s="31">
        <v>3.83</v>
      </c>
      <c r="E34" s="32">
        <v>4.79</v>
      </c>
      <c r="F34" s="47">
        <v>3.99</v>
      </c>
      <c r="G34" s="42"/>
      <c r="H34" s="12"/>
      <c r="I34" s="12"/>
      <c r="J34" s="68"/>
      <c r="K34" s="42">
        <v>5.33</v>
      </c>
      <c r="L34" s="31">
        <v>3.76</v>
      </c>
      <c r="M34" s="31">
        <v>5.33</v>
      </c>
      <c r="N34" s="43">
        <v>3.76</v>
      </c>
    </row>
    <row r="35" spans="1:14">
      <c r="A35" s="7"/>
      <c r="B35" s="9">
        <v>39</v>
      </c>
      <c r="C35" s="42">
        <v>6.22</v>
      </c>
      <c r="D35" s="31">
        <v>4.3099999999999996</v>
      </c>
      <c r="E35" s="32">
        <v>5.59</v>
      </c>
      <c r="F35" s="47">
        <v>4.1500000000000004</v>
      </c>
      <c r="G35" s="42"/>
      <c r="H35" s="12"/>
      <c r="I35" s="12"/>
      <c r="J35" s="68"/>
      <c r="K35" s="42">
        <v>5.33</v>
      </c>
      <c r="L35" s="31">
        <v>3.76</v>
      </c>
      <c r="M35" s="31">
        <v>5.33</v>
      </c>
      <c r="N35" s="43">
        <v>3.76</v>
      </c>
    </row>
    <row r="36" spans="1:14">
      <c r="A36" s="7"/>
      <c r="B36" s="9">
        <v>40</v>
      </c>
      <c r="C36" s="42">
        <v>6.7</v>
      </c>
      <c r="D36" s="31">
        <v>4.47</v>
      </c>
      <c r="E36" s="32">
        <v>6.22</v>
      </c>
      <c r="F36" s="47">
        <v>4.95</v>
      </c>
      <c r="G36" s="42"/>
      <c r="H36" s="12"/>
      <c r="I36" s="12"/>
      <c r="J36" s="68"/>
      <c r="K36" s="42">
        <v>5.33</v>
      </c>
      <c r="L36" s="31">
        <v>3.76</v>
      </c>
      <c r="M36" s="31">
        <v>5.33</v>
      </c>
      <c r="N36" s="43">
        <v>3.76</v>
      </c>
    </row>
    <row r="37" spans="1:14">
      <c r="A37" s="7"/>
      <c r="B37" s="9">
        <v>41</v>
      </c>
      <c r="C37" s="42">
        <v>6.86</v>
      </c>
      <c r="D37" s="31">
        <v>5.27</v>
      </c>
      <c r="E37" s="32">
        <v>6.86</v>
      </c>
      <c r="F37" s="47">
        <v>5.59</v>
      </c>
      <c r="G37" s="42"/>
      <c r="H37" s="12"/>
      <c r="I37" s="12"/>
      <c r="J37" s="68"/>
      <c r="K37" s="42">
        <v>8.94</v>
      </c>
      <c r="L37" s="31">
        <v>6.3</v>
      </c>
      <c r="M37" s="31">
        <v>8.94</v>
      </c>
      <c r="N37" s="43">
        <v>6.3</v>
      </c>
    </row>
    <row r="38" spans="1:14">
      <c r="A38" s="7"/>
      <c r="B38" s="9">
        <v>42</v>
      </c>
      <c r="C38" s="42">
        <v>7.34</v>
      </c>
      <c r="D38" s="31">
        <v>5.91</v>
      </c>
      <c r="E38" s="32">
        <v>7.34</v>
      </c>
      <c r="F38" s="47">
        <v>6.38</v>
      </c>
      <c r="G38" s="42"/>
      <c r="H38" s="12"/>
      <c r="I38" s="12"/>
      <c r="J38" s="68"/>
      <c r="K38" s="42">
        <v>8.94</v>
      </c>
      <c r="L38" s="31">
        <v>6.3</v>
      </c>
      <c r="M38" s="31">
        <v>8.94</v>
      </c>
      <c r="N38" s="43">
        <v>6.3</v>
      </c>
    </row>
    <row r="39" spans="1:14">
      <c r="A39" s="7"/>
      <c r="B39" s="9">
        <v>43</v>
      </c>
      <c r="C39" s="42">
        <v>7.98</v>
      </c>
      <c r="D39" s="31">
        <v>6.22</v>
      </c>
      <c r="E39" s="32">
        <v>8.4600000000000009</v>
      </c>
      <c r="F39" s="47">
        <v>7.02</v>
      </c>
      <c r="G39" s="42"/>
      <c r="H39" s="12"/>
      <c r="I39" s="12"/>
      <c r="J39" s="68"/>
      <c r="K39" s="42">
        <v>8.94</v>
      </c>
      <c r="L39" s="31">
        <v>6.3</v>
      </c>
      <c r="M39" s="31">
        <v>8.94</v>
      </c>
      <c r="N39" s="43">
        <v>6.3</v>
      </c>
    </row>
    <row r="40" spans="1:14">
      <c r="A40" s="7"/>
      <c r="B40" s="9">
        <v>44</v>
      </c>
      <c r="C40" s="42">
        <v>8.6199999999999992</v>
      </c>
      <c r="D40" s="31">
        <v>6.86</v>
      </c>
      <c r="E40" s="32">
        <v>9.58</v>
      </c>
      <c r="F40" s="47">
        <v>8.3000000000000007</v>
      </c>
      <c r="G40" s="42"/>
      <c r="H40" s="12"/>
      <c r="I40" s="12"/>
      <c r="J40" s="68"/>
      <c r="K40" s="42">
        <v>8.94</v>
      </c>
      <c r="L40" s="31">
        <v>6.3</v>
      </c>
      <c r="M40" s="31">
        <v>8.94</v>
      </c>
      <c r="N40" s="43">
        <v>6.3</v>
      </c>
    </row>
    <row r="41" spans="1:14">
      <c r="A41" s="7"/>
      <c r="B41" s="9">
        <v>45</v>
      </c>
      <c r="C41" s="42">
        <v>9.42</v>
      </c>
      <c r="D41" s="31">
        <v>7.34</v>
      </c>
      <c r="E41" s="32">
        <v>10.53</v>
      </c>
      <c r="F41" s="47">
        <v>9.26</v>
      </c>
      <c r="G41" s="42"/>
      <c r="H41" s="12"/>
      <c r="I41" s="12"/>
      <c r="J41" s="68"/>
      <c r="K41" s="42">
        <v>8.94</v>
      </c>
      <c r="L41" s="31">
        <v>6.3</v>
      </c>
      <c r="M41" s="31">
        <v>8.94</v>
      </c>
      <c r="N41" s="43">
        <v>6.3</v>
      </c>
    </row>
    <row r="42" spans="1:14">
      <c r="A42" s="7"/>
      <c r="B42" s="9">
        <v>46</v>
      </c>
      <c r="C42" s="42">
        <v>10.050000000000001</v>
      </c>
      <c r="D42" s="31">
        <v>7.98</v>
      </c>
      <c r="E42" s="32">
        <v>11.81</v>
      </c>
      <c r="F42" s="47">
        <v>10.050000000000001</v>
      </c>
      <c r="G42" s="42"/>
      <c r="H42" s="12"/>
      <c r="I42" s="12"/>
      <c r="J42" s="68"/>
      <c r="K42" s="42">
        <v>17.47</v>
      </c>
      <c r="L42" s="31">
        <v>12.31</v>
      </c>
      <c r="M42" s="31">
        <v>17.47</v>
      </c>
      <c r="N42" s="43">
        <v>12.31</v>
      </c>
    </row>
    <row r="43" spans="1:14">
      <c r="A43" s="7"/>
      <c r="B43" s="9">
        <v>47</v>
      </c>
      <c r="C43" s="42">
        <v>10.85</v>
      </c>
      <c r="D43" s="31">
        <v>8.6199999999999992</v>
      </c>
      <c r="E43" s="32">
        <v>13.57</v>
      </c>
      <c r="F43" s="47">
        <v>11.33</v>
      </c>
      <c r="G43" s="42"/>
      <c r="H43" s="12"/>
      <c r="I43" s="12"/>
      <c r="J43" s="68"/>
      <c r="K43" s="42">
        <v>17.47</v>
      </c>
      <c r="L43" s="31">
        <v>12.31</v>
      </c>
      <c r="M43" s="31">
        <v>17.47</v>
      </c>
      <c r="N43" s="43">
        <v>12.31</v>
      </c>
    </row>
    <row r="44" spans="1:14">
      <c r="A44" s="7"/>
      <c r="B44" s="9">
        <v>48</v>
      </c>
      <c r="C44" s="42">
        <v>12.29</v>
      </c>
      <c r="D44" s="31">
        <v>9.42</v>
      </c>
      <c r="E44" s="32">
        <v>15.48</v>
      </c>
      <c r="F44" s="47">
        <v>12.61</v>
      </c>
      <c r="G44" s="42"/>
      <c r="H44" s="12"/>
      <c r="I44" s="12"/>
      <c r="J44" s="68"/>
      <c r="K44" s="42">
        <v>17.47</v>
      </c>
      <c r="L44" s="31">
        <v>12.31</v>
      </c>
      <c r="M44" s="31">
        <v>17.47</v>
      </c>
      <c r="N44" s="43">
        <v>12.31</v>
      </c>
    </row>
    <row r="45" spans="1:14">
      <c r="A45" s="7"/>
      <c r="B45" s="9">
        <v>49</v>
      </c>
      <c r="C45" s="42">
        <v>13.73</v>
      </c>
      <c r="D45" s="31">
        <v>10.050000000000001</v>
      </c>
      <c r="E45" s="31">
        <v>17.399999999999999</v>
      </c>
      <c r="F45" s="47">
        <v>14.04</v>
      </c>
      <c r="G45" s="42"/>
      <c r="H45" s="12"/>
      <c r="I45" s="12"/>
      <c r="J45" s="68"/>
      <c r="K45" s="42">
        <v>17.47</v>
      </c>
      <c r="L45" s="31">
        <v>12.31</v>
      </c>
      <c r="M45" s="31">
        <v>17.47</v>
      </c>
      <c r="N45" s="43">
        <v>12.31</v>
      </c>
    </row>
    <row r="46" spans="1:14">
      <c r="A46" s="7"/>
      <c r="B46" s="9">
        <v>50</v>
      </c>
      <c r="C46" s="42">
        <v>15.16</v>
      </c>
      <c r="D46" s="31">
        <v>10.85</v>
      </c>
      <c r="E46" s="32">
        <v>20.11</v>
      </c>
      <c r="F46" s="47">
        <v>15.48</v>
      </c>
      <c r="G46" s="42"/>
      <c r="H46" s="12"/>
      <c r="I46" s="12"/>
      <c r="J46" s="68"/>
      <c r="K46" s="42">
        <v>17.47</v>
      </c>
      <c r="L46" s="31">
        <v>12.31</v>
      </c>
      <c r="M46" s="31">
        <v>17.47</v>
      </c>
      <c r="N46" s="43">
        <v>12.31</v>
      </c>
    </row>
    <row r="47" spans="1:14">
      <c r="A47" s="7"/>
      <c r="B47" s="9">
        <v>51</v>
      </c>
      <c r="C47" s="42">
        <v>16.920000000000002</v>
      </c>
      <c r="D47" s="31">
        <v>11.49</v>
      </c>
      <c r="E47" s="32">
        <v>22.82</v>
      </c>
      <c r="F47" s="47">
        <v>17.399999999999999</v>
      </c>
      <c r="G47" s="42"/>
      <c r="H47" s="12"/>
      <c r="I47" s="12"/>
      <c r="J47" s="68"/>
      <c r="K47" s="42">
        <v>34.67</v>
      </c>
      <c r="L47" s="31">
        <v>24.42</v>
      </c>
      <c r="M47" s="31">
        <v>34.67</v>
      </c>
      <c r="N47" s="43">
        <v>24.42</v>
      </c>
    </row>
    <row r="48" spans="1:14">
      <c r="A48" s="7"/>
      <c r="B48" s="9">
        <v>52</v>
      </c>
      <c r="C48" s="42">
        <v>18.989999999999998</v>
      </c>
      <c r="D48" s="31">
        <v>12.61</v>
      </c>
      <c r="E48" s="32">
        <v>26.33</v>
      </c>
      <c r="F48" s="47">
        <v>18.829999999999998</v>
      </c>
      <c r="G48" s="42"/>
      <c r="H48" s="12"/>
      <c r="I48" s="12"/>
      <c r="J48" s="68"/>
      <c r="K48" s="42">
        <v>34.67</v>
      </c>
      <c r="L48" s="31">
        <v>24.42</v>
      </c>
      <c r="M48" s="31">
        <v>34.67</v>
      </c>
      <c r="N48" s="43">
        <v>24.42</v>
      </c>
    </row>
    <row r="49" spans="1:14">
      <c r="A49" s="7"/>
      <c r="B49" s="9">
        <v>53</v>
      </c>
      <c r="C49" s="42">
        <v>21.07</v>
      </c>
      <c r="D49" s="31">
        <v>13.73</v>
      </c>
      <c r="E49" s="32">
        <v>30.48</v>
      </c>
      <c r="F49" s="47">
        <v>21.07</v>
      </c>
      <c r="G49" s="42"/>
      <c r="H49" s="12"/>
      <c r="I49" s="12"/>
      <c r="J49" s="68"/>
      <c r="K49" s="42">
        <v>34.67</v>
      </c>
      <c r="L49" s="31">
        <v>24.42</v>
      </c>
      <c r="M49" s="31">
        <v>34.67</v>
      </c>
      <c r="N49" s="43">
        <v>24.42</v>
      </c>
    </row>
    <row r="50" spans="1:14">
      <c r="A50" s="7"/>
      <c r="B50" s="9">
        <v>54</v>
      </c>
      <c r="C50" s="42">
        <v>23.94</v>
      </c>
      <c r="D50" s="31">
        <v>14.84</v>
      </c>
      <c r="E50" s="32">
        <v>34.630000000000003</v>
      </c>
      <c r="F50" s="47">
        <v>23.62</v>
      </c>
      <c r="G50" s="42"/>
      <c r="H50" s="12"/>
      <c r="I50" s="12"/>
      <c r="J50" s="68"/>
      <c r="K50" s="42">
        <v>34.67</v>
      </c>
      <c r="L50" s="31">
        <v>24.42</v>
      </c>
      <c r="M50" s="31">
        <v>34.67</v>
      </c>
      <c r="N50" s="43">
        <v>24.42</v>
      </c>
    </row>
    <row r="51" spans="1:14">
      <c r="A51" s="7"/>
      <c r="B51" s="9">
        <v>55</v>
      </c>
      <c r="C51" s="42">
        <v>26.81</v>
      </c>
      <c r="D51" s="31">
        <v>16.600000000000001</v>
      </c>
      <c r="E51" s="32">
        <v>39.58</v>
      </c>
      <c r="F51" s="47">
        <v>26.65</v>
      </c>
      <c r="G51" s="42"/>
      <c r="H51" s="12"/>
      <c r="I51" s="12"/>
      <c r="J51" s="68"/>
      <c r="K51" s="42">
        <v>34.67</v>
      </c>
      <c r="L51" s="31">
        <v>24.42</v>
      </c>
      <c r="M51" s="31">
        <v>34.67</v>
      </c>
      <c r="N51" s="43">
        <v>24.42</v>
      </c>
    </row>
    <row r="52" spans="1:14">
      <c r="A52" s="7"/>
      <c r="B52" s="9">
        <v>56</v>
      </c>
      <c r="C52" s="42">
        <v>30</v>
      </c>
      <c r="D52" s="31">
        <v>18.03</v>
      </c>
      <c r="E52" s="32">
        <v>45.49</v>
      </c>
      <c r="F52" s="47">
        <v>30.32</v>
      </c>
      <c r="G52" s="42"/>
      <c r="H52" s="12"/>
      <c r="I52" s="12"/>
      <c r="J52" s="68"/>
      <c r="K52" s="42">
        <v>69.33</v>
      </c>
      <c r="L52" s="31">
        <v>48.85</v>
      </c>
      <c r="M52" s="31">
        <v>69.33</v>
      </c>
      <c r="N52" s="43">
        <v>48.85</v>
      </c>
    </row>
    <row r="53" spans="1:14">
      <c r="A53" s="7"/>
      <c r="B53" s="9">
        <v>57</v>
      </c>
      <c r="C53" s="42">
        <v>32.880000000000003</v>
      </c>
      <c r="D53" s="31">
        <v>20.43</v>
      </c>
      <c r="E53" s="32">
        <v>52.51</v>
      </c>
      <c r="F53" s="47">
        <v>34.31</v>
      </c>
      <c r="G53" s="42"/>
      <c r="H53" s="12"/>
      <c r="I53" s="12"/>
      <c r="J53" s="68"/>
      <c r="K53" s="42">
        <v>69.33</v>
      </c>
      <c r="L53" s="31">
        <v>48.85</v>
      </c>
      <c r="M53" s="31">
        <v>69.33</v>
      </c>
      <c r="N53" s="43">
        <v>48.85</v>
      </c>
    </row>
    <row r="54" spans="1:14">
      <c r="A54" s="7"/>
      <c r="B54" s="9">
        <v>58</v>
      </c>
      <c r="C54" s="42">
        <v>36.549999999999997</v>
      </c>
      <c r="D54" s="31">
        <v>22.82</v>
      </c>
      <c r="E54" s="32">
        <v>60.65</v>
      </c>
      <c r="F54" s="47">
        <v>39.26</v>
      </c>
      <c r="G54" s="42"/>
      <c r="H54" s="12"/>
      <c r="I54" s="12"/>
      <c r="J54" s="68"/>
      <c r="K54" s="42">
        <v>69.33</v>
      </c>
      <c r="L54" s="31">
        <v>48.85</v>
      </c>
      <c r="M54" s="31">
        <v>69.33</v>
      </c>
      <c r="N54" s="43">
        <v>48.85</v>
      </c>
    </row>
    <row r="55" spans="1:14">
      <c r="A55" s="7"/>
      <c r="B55" s="9">
        <v>59</v>
      </c>
      <c r="C55" s="42">
        <v>40.380000000000003</v>
      </c>
      <c r="D55" s="31">
        <v>25.54</v>
      </c>
      <c r="E55" s="32">
        <v>67.510000000000005</v>
      </c>
      <c r="F55" s="47">
        <v>45.01</v>
      </c>
      <c r="G55" s="42"/>
      <c r="H55" s="12"/>
      <c r="I55" s="12"/>
      <c r="J55" s="68"/>
      <c r="K55" s="42">
        <v>69.33</v>
      </c>
      <c r="L55" s="31">
        <v>48.85</v>
      </c>
      <c r="M55" s="31">
        <v>69.33</v>
      </c>
      <c r="N55" s="43">
        <v>48.85</v>
      </c>
    </row>
    <row r="56" spans="1:14">
      <c r="A56" s="7"/>
      <c r="B56" s="9">
        <v>60</v>
      </c>
      <c r="C56" s="42">
        <v>44.69</v>
      </c>
      <c r="D56" s="31">
        <v>28.57</v>
      </c>
      <c r="E56" s="32">
        <v>75.81</v>
      </c>
      <c r="F56" s="47">
        <v>51.39</v>
      </c>
      <c r="G56" s="42"/>
      <c r="H56" s="12"/>
      <c r="I56" s="12"/>
      <c r="J56" s="68"/>
      <c r="K56" s="42">
        <v>69.33</v>
      </c>
      <c r="L56" s="31">
        <v>48.85</v>
      </c>
      <c r="M56" s="31">
        <v>69.33</v>
      </c>
      <c r="N56" s="43">
        <v>48.85</v>
      </c>
    </row>
    <row r="57" spans="1:14">
      <c r="A57" s="7"/>
      <c r="B57" s="9">
        <v>61</v>
      </c>
      <c r="C57" s="42">
        <v>48.84</v>
      </c>
      <c r="D57" s="31">
        <v>31.92</v>
      </c>
      <c r="E57" s="32">
        <v>82.51</v>
      </c>
      <c r="F57" s="47">
        <v>58.73</v>
      </c>
      <c r="G57" s="42"/>
      <c r="H57" s="12"/>
      <c r="I57" s="12"/>
      <c r="J57" s="68"/>
      <c r="K57" s="42">
        <v>134.59</v>
      </c>
      <c r="L57" s="31">
        <v>94.82</v>
      </c>
      <c r="M57" s="31">
        <v>134.59</v>
      </c>
      <c r="N57" s="43">
        <v>94.82</v>
      </c>
    </row>
    <row r="58" spans="1:14">
      <c r="A58" s="7"/>
      <c r="B58" s="9">
        <v>62</v>
      </c>
      <c r="C58" s="42">
        <v>54.42</v>
      </c>
      <c r="D58" s="31">
        <v>35.75</v>
      </c>
      <c r="E58" s="32">
        <v>84.43</v>
      </c>
      <c r="F58" s="47">
        <v>67.03</v>
      </c>
      <c r="G58" s="42"/>
      <c r="H58" s="12"/>
      <c r="I58" s="12"/>
      <c r="J58" s="68"/>
      <c r="K58" s="42">
        <v>134.59</v>
      </c>
      <c r="L58" s="31">
        <v>94.82</v>
      </c>
      <c r="M58" s="31">
        <v>134.59</v>
      </c>
      <c r="N58" s="43">
        <v>94.82</v>
      </c>
    </row>
    <row r="59" spans="1:14">
      <c r="A59" s="7"/>
      <c r="B59" s="9">
        <v>63</v>
      </c>
      <c r="C59" s="42">
        <v>64.8</v>
      </c>
      <c r="D59" s="31">
        <v>39.74</v>
      </c>
      <c r="E59" s="32">
        <v>103.42</v>
      </c>
      <c r="F59" s="47">
        <v>76.61</v>
      </c>
      <c r="G59" s="42"/>
      <c r="H59" s="12"/>
      <c r="I59" s="12"/>
      <c r="J59" s="68"/>
      <c r="K59" s="42">
        <v>134.59</v>
      </c>
      <c r="L59" s="31">
        <v>94.82</v>
      </c>
      <c r="M59" s="31">
        <v>134.59</v>
      </c>
      <c r="N59" s="43">
        <v>94.82</v>
      </c>
    </row>
    <row r="60" spans="1:14">
      <c r="A60" s="7"/>
      <c r="B60" s="9">
        <v>64</v>
      </c>
      <c r="C60" s="42">
        <v>78.52</v>
      </c>
      <c r="D60" s="31">
        <v>44.21</v>
      </c>
      <c r="E60" s="32">
        <v>120.5</v>
      </c>
      <c r="F60" s="47">
        <v>86.82</v>
      </c>
      <c r="G60" s="42"/>
      <c r="H60" s="12"/>
      <c r="I60" s="12"/>
      <c r="J60" s="68"/>
      <c r="K60" s="42">
        <v>134.59</v>
      </c>
      <c r="L60" s="31">
        <v>94.82</v>
      </c>
      <c r="M60" s="31">
        <v>134.59</v>
      </c>
      <c r="N60" s="43">
        <v>94.82</v>
      </c>
    </row>
    <row r="61" spans="1:14">
      <c r="A61" s="7"/>
      <c r="B61" s="9">
        <v>65</v>
      </c>
      <c r="C61" s="42">
        <v>88.58</v>
      </c>
      <c r="D61" s="31">
        <v>49.32</v>
      </c>
      <c r="E61" s="32">
        <v>185.61</v>
      </c>
      <c r="F61" s="47">
        <v>131.35</v>
      </c>
      <c r="G61" s="42"/>
      <c r="H61" s="12"/>
      <c r="I61" s="12"/>
      <c r="J61" s="68"/>
      <c r="K61" s="42">
        <v>134.59</v>
      </c>
      <c r="L61" s="31">
        <v>94.82</v>
      </c>
      <c r="M61" s="31">
        <v>134.59</v>
      </c>
      <c r="N61" s="43">
        <v>94.82</v>
      </c>
    </row>
    <row r="62" spans="1:14">
      <c r="A62" s="7"/>
      <c r="B62" s="9">
        <v>66</v>
      </c>
      <c r="C62" s="42">
        <v>100.23</v>
      </c>
      <c r="D62" s="31">
        <v>54.42</v>
      </c>
      <c r="E62" s="32">
        <v>214.98</v>
      </c>
      <c r="F62" s="47">
        <v>153.22</v>
      </c>
      <c r="G62" s="42"/>
      <c r="H62" s="12"/>
      <c r="I62" s="12"/>
      <c r="J62" s="68"/>
      <c r="K62" s="42">
        <v>134.59</v>
      </c>
      <c r="L62" s="31">
        <v>94.82</v>
      </c>
      <c r="M62" s="31">
        <v>134.59</v>
      </c>
      <c r="N62" s="43">
        <v>94.82</v>
      </c>
    </row>
    <row r="63" spans="1:14">
      <c r="A63" s="1"/>
      <c r="B63" s="9">
        <v>67</v>
      </c>
      <c r="C63" s="48">
        <v>113.32</v>
      </c>
      <c r="D63" s="31">
        <v>60.17</v>
      </c>
      <c r="E63" s="32" t="s">
        <v>62</v>
      </c>
      <c r="F63" s="47" t="s">
        <v>62</v>
      </c>
      <c r="G63" s="42"/>
      <c r="H63" s="12"/>
      <c r="I63" s="12"/>
      <c r="J63" s="68"/>
      <c r="K63" s="42"/>
      <c r="L63" s="31"/>
      <c r="M63" s="31"/>
      <c r="N63" s="43"/>
    </row>
    <row r="64" spans="1:14">
      <c r="A64" s="1"/>
      <c r="B64" s="9">
        <v>68</v>
      </c>
      <c r="C64" s="48">
        <v>127.84</v>
      </c>
      <c r="D64" s="31">
        <v>66.55</v>
      </c>
      <c r="E64" s="32" t="s">
        <v>62</v>
      </c>
      <c r="F64" s="47" t="s">
        <v>62</v>
      </c>
      <c r="G64" s="42"/>
      <c r="H64" s="12"/>
      <c r="I64" s="12"/>
      <c r="J64" s="68"/>
      <c r="K64" s="42"/>
      <c r="L64" s="31"/>
      <c r="M64" s="31"/>
      <c r="N64" s="43"/>
    </row>
    <row r="65" spans="1:14">
      <c r="A65" s="1"/>
      <c r="B65" s="10">
        <v>69</v>
      </c>
      <c r="C65" s="49">
        <v>144.6</v>
      </c>
      <c r="D65" s="45">
        <v>73.260000000000005</v>
      </c>
      <c r="E65" s="50" t="s">
        <v>62</v>
      </c>
      <c r="F65" s="51" t="s">
        <v>62</v>
      </c>
      <c r="G65" s="44"/>
      <c r="H65" s="69"/>
      <c r="I65" s="69"/>
      <c r="J65" s="70"/>
      <c r="K65" s="44"/>
      <c r="L65" s="45"/>
      <c r="M65" s="45"/>
      <c r="N65" s="46"/>
    </row>
    <row r="66" spans="1:14">
      <c r="A66" s="1"/>
      <c r="B66" s="1"/>
      <c r="D66" s="4"/>
      <c r="E66" s="4"/>
      <c r="F66" s="4"/>
    </row>
    <row r="67" spans="1:14">
      <c r="A67" s="14"/>
      <c r="B67" s="11"/>
    </row>
    <row r="68" spans="1:14">
      <c r="A68" s="7"/>
      <c r="B68" s="7"/>
      <c r="C68" s="19"/>
      <c r="D68" s="17"/>
      <c r="E68" s="16"/>
      <c r="F68" s="16"/>
    </row>
    <row r="69" spans="1:14">
      <c r="A69" s="7"/>
      <c r="B69" s="7"/>
      <c r="C69" s="19"/>
      <c r="D69" s="17"/>
      <c r="E69" s="16"/>
      <c r="F69" s="16"/>
    </row>
    <row r="70" spans="1:14">
      <c r="A70" s="7"/>
      <c r="B70" s="7"/>
      <c r="C70" s="19"/>
      <c r="D70" s="17"/>
      <c r="E70" s="16"/>
      <c r="F70" s="16"/>
    </row>
    <row r="71" spans="1:14">
      <c r="A71" s="7"/>
      <c r="B71" s="7"/>
      <c r="C71" s="19"/>
      <c r="D71" s="17"/>
      <c r="E71" s="17"/>
      <c r="F71" s="17"/>
    </row>
    <row r="72" spans="1:14">
      <c r="A72" s="7"/>
      <c r="B72" s="7"/>
    </row>
  </sheetData>
  <mergeCells count="8">
    <mergeCell ref="K9:L9"/>
    <mergeCell ref="M9:N9"/>
    <mergeCell ref="E2:F2"/>
    <mergeCell ref="B9:B10"/>
    <mergeCell ref="C9:D9"/>
    <mergeCell ref="E9:F9"/>
    <mergeCell ref="G9:H9"/>
    <mergeCell ref="I9:J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workbookViewId="0">
      <selection activeCell="D8" sqref="D8"/>
    </sheetView>
  </sheetViews>
  <sheetFormatPr defaultColWidth="12.7109375" defaultRowHeight="12.75"/>
  <cols>
    <col min="1" max="1" width="3.140625" style="6" customWidth="1"/>
    <col min="2" max="2" width="8.140625" style="6" customWidth="1"/>
    <col min="3" max="4" width="12.7109375" style="1" customWidth="1"/>
    <col min="5" max="5" width="12.7109375" style="7" customWidth="1"/>
    <col min="6" max="16384" width="12.7109375" style="7"/>
  </cols>
  <sheetData>
    <row r="1" spans="1:6">
      <c r="A1" s="13"/>
      <c r="B1" s="5"/>
      <c r="D1" s="2"/>
    </row>
    <row r="2" spans="1:6">
      <c r="B2" s="5"/>
    </row>
    <row r="3" spans="1:6">
      <c r="B3" s="6" t="s">
        <v>61</v>
      </c>
    </row>
    <row r="4" spans="1:6">
      <c r="C4" s="6"/>
      <c r="D4" s="6"/>
    </row>
    <row r="6" spans="1:6" ht="13.5" thickBot="1">
      <c r="B6" s="5"/>
      <c r="C6" s="35" t="s">
        <v>55</v>
      </c>
      <c r="D6" s="35"/>
      <c r="E6" s="33"/>
      <c r="F6" s="34"/>
    </row>
    <row r="7" spans="1:6" ht="17.25" customHeight="1" thickBot="1">
      <c r="B7" s="20"/>
      <c r="C7" s="18" t="s">
        <v>2</v>
      </c>
      <c r="D7" s="15" t="s">
        <v>7</v>
      </c>
      <c r="E7" s="18"/>
      <c r="F7" s="15"/>
    </row>
    <row r="8" spans="1:6">
      <c r="A8" s="7"/>
      <c r="B8" s="8">
        <v>15</v>
      </c>
      <c r="C8" s="12">
        <v>1.2121200000000001</v>
      </c>
      <c r="D8" s="12">
        <v>1.3986000000000001</v>
      </c>
      <c r="E8" s="12"/>
      <c r="F8" s="12"/>
    </row>
    <row r="9" spans="1:6">
      <c r="A9" s="7"/>
      <c r="B9" s="9">
        <v>16</v>
      </c>
      <c r="C9" s="12">
        <v>1.22766</v>
      </c>
      <c r="D9" s="12">
        <v>1.4296800000000001</v>
      </c>
      <c r="E9" s="12"/>
      <c r="F9" s="12"/>
    </row>
    <row r="10" spans="1:6">
      <c r="A10" s="7"/>
      <c r="B10" s="9">
        <v>17</v>
      </c>
      <c r="C10" s="12">
        <v>1.22766</v>
      </c>
      <c r="D10" s="12">
        <v>1.4296800000000001</v>
      </c>
      <c r="E10" s="12"/>
      <c r="F10" s="12"/>
    </row>
    <row r="11" spans="1:6">
      <c r="A11" s="7"/>
      <c r="B11" s="9">
        <v>18</v>
      </c>
      <c r="C11" s="12">
        <v>1.22766</v>
      </c>
      <c r="D11" s="12">
        <v>1.4296800000000001</v>
      </c>
      <c r="E11" s="12"/>
      <c r="F11" s="12"/>
    </row>
    <row r="12" spans="1:6">
      <c r="A12" s="7"/>
      <c r="B12" s="9">
        <v>19</v>
      </c>
      <c r="C12" s="12">
        <v>1.22766</v>
      </c>
      <c r="D12" s="12">
        <v>1.4607600000000001</v>
      </c>
      <c r="E12" s="12"/>
      <c r="F12" s="12"/>
    </row>
    <row r="13" spans="1:6">
      <c r="A13" s="7"/>
      <c r="B13" s="9">
        <v>20</v>
      </c>
      <c r="C13" s="12">
        <v>1.22766</v>
      </c>
      <c r="D13" s="12">
        <v>1.4918400000000001</v>
      </c>
      <c r="E13" s="12"/>
      <c r="F13" s="12"/>
    </row>
    <row r="14" spans="1:6">
      <c r="A14" s="7"/>
      <c r="B14" s="9">
        <v>21</v>
      </c>
      <c r="C14" s="12">
        <v>1.1810400000000001</v>
      </c>
      <c r="D14" s="12">
        <v>1.5073799999999999</v>
      </c>
      <c r="E14" s="12"/>
      <c r="F14" s="12"/>
    </row>
    <row r="15" spans="1:6">
      <c r="A15" s="7"/>
      <c r="B15" s="9">
        <v>22</v>
      </c>
      <c r="C15" s="12">
        <v>1.0878000000000001</v>
      </c>
      <c r="D15" s="12">
        <v>1.5073799999999999</v>
      </c>
      <c r="E15" s="12"/>
      <c r="F15" s="12"/>
    </row>
    <row r="16" spans="1:6">
      <c r="A16" s="7"/>
      <c r="B16" s="9">
        <v>23</v>
      </c>
      <c r="C16" s="12">
        <v>1.0256400000000001</v>
      </c>
      <c r="D16" s="12">
        <v>1.5073799999999999</v>
      </c>
      <c r="E16" s="12"/>
      <c r="F16" s="12"/>
    </row>
    <row r="17" spans="1:6">
      <c r="A17" s="7"/>
      <c r="B17" s="9">
        <v>24</v>
      </c>
      <c r="C17" s="12">
        <v>0.96348</v>
      </c>
      <c r="D17" s="12">
        <v>1.5384599999999999</v>
      </c>
      <c r="E17" s="12"/>
      <c r="F17" s="12"/>
    </row>
    <row r="18" spans="1:6">
      <c r="A18" s="7"/>
      <c r="B18" s="9">
        <v>25</v>
      </c>
      <c r="C18" s="12">
        <v>0.93240000000000001</v>
      </c>
      <c r="D18" s="12">
        <v>1.5384599999999999</v>
      </c>
      <c r="E18" s="12"/>
      <c r="F18" s="12"/>
    </row>
    <row r="19" spans="1:6">
      <c r="A19" s="7"/>
      <c r="B19" s="9">
        <v>26</v>
      </c>
      <c r="C19" s="12">
        <v>0.90132000000000001</v>
      </c>
      <c r="D19" s="12">
        <v>1.6316999999999999</v>
      </c>
      <c r="E19" s="12"/>
      <c r="F19" s="12"/>
    </row>
    <row r="20" spans="1:6">
      <c r="A20" s="7"/>
      <c r="B20" s="9">
        <v>27</v>
      </c>
      <c r="C20" s="12">
        <v>0.87024000000000001</v>
      </c>
      <c r="D20" s="12">
        <v>1.6938599999999999</v>
      </c>
      <c r="E20" s="12"/>
      <c r="F20" s="12"/>
    </row>
    <row r="21" spans="1:6">
      <c r="A21" s="7"/>
      <c r="B21" s="9">
        <v>28</v>
      </c>
      <c r="C21" s="12">
        <v>0.87024000000000001</v>
      </c>
      <c r="D21" s="12">
        <v>1.7560199999999999</v>
      </c>
      <c r="E21" s="12"/>
      <c r="F21" s="12"/>
    </row>
    <row r="22" spans="1:6">
      <c r="A22" s="7"/>
      <c r="B22" s="9">
        <v>29</v>
      </c>
      <c r="C22" s="12">
        <v>0.87024000000000001</v>
      </c>
      <c r="D22" s="12">
        <v>1.8181799999999999</v>
      </c>
      <c r="E22" s="12"/>
      <c r="F22" s="12"/>
    </row>
    <row r="23" spans="1:6">
      <c r="A23" s="7"/>
      <c r="B23" s="9">
        <v>30</v>
      </c>
      <c r="C23" s="12">
        <v>0.87024000000000001</v>
      </c>
      <c r="D23" s="12">
        <v>1.8803399999999999</v>
      </c>
      <c r="E23" s="12"/>
      <c r="F23" s="12"/>
    </row>
    <row r="24" spans="1:6">
      <c r="A24" s="7"/>
      <c r="B24" s="9">
        <v>31</v>
      </c>
      <c r="C24" s="12">
        <v>0.91686000000000001</v>
      </c>
      <c r="D24" s="12">
        <v>1.9114199999999999</v>
      </c>
      <c r="E24" s="12"/>
      <c r="F24" s="12"/>
    </row>
    <row r="25" spans="1:6">
      <c r="A25" s="7"/>
      <c r="B25" s="9">
        <v>32</v>
      </c>
      <c r="C25" s="12">
        <v>0.93240000000000001</v>
      </c>
      <c r="D25" s="12">
        <v>1.9735799999999999</v>
      </c>
      <c r="E25" s="12"/>
      <c r="F25" s="12"/>
    </row>
    <row r="26" spans="1:6">
      <c r="A26" s="7"/>
      <c r="B26" s="9">
        <v>33</v>
      </c>
      <c r="C26" s="12">
        <v>0.96348</v>
      </c>
      <c r="D26" s="12">
        <v>2.0512800000000002</v>
      </c>
      <c r="E26" s="12"/>
      <c r="F26" s="12"/>
    </row>
    <row r="27" spans="1:6">
      <c r="A27" s="7"/>
      <c r="B27" s="9">
        <v>34</v>
      </c>
      <c r="C27" s="12">
        <v>1.0256400000000001</v>
      </c>
      <c r="D27" s="12">
        <v>2.1600600000000001</v>
      </c>
      <c r="E27" s="12"/>
      <c r="F27" s="12"/>
    </row>
    <row r="28" spans="1:6">
      <c r="A28" s="7"/>
      <c r="B28" s="9">
        <v>35</v>
      </c>
      <c r="C28" s="12">
        <v>1.07226</v>
      </c>
      <c r="D28" s="12">
        <v>2.26884</v>
      </c>
      <c r="E28" s="12"/>
      <c r="F28" s="12"/>
    </row>
    <row r="29" spans="1:6">
      <c r="A29" s="7"/>
      <c r="B29" s="9">
        <v>36</v>
      </c>
      <c r="C29" s="12">
        <v>1.13442</v>
      </c>
      <c r="D29" s="12">
        <v>2.4087000000000001</v>
      </c>
      <c r="E29" s="12"/>
      <c r="F29" s="12"/>
    </row>
    <row r="30" spans="1:6">
      <c r="A30" s="7"/>
      <c r="B30" s="9">
        <v>37</v>
      </c>
      <c r="C30" s="12">
        <v>1.22766</v>
      </c>
      <c r="D30" s="12">
        <v>2.59518</v>
      </c>
      <c r="E30" s="12"/>
      <c r="F30" s="12"/>
    </row>
    <row r="31" spans="1:6">
      <c r="A31" s="7"/>
      <c r="B31" s="9">
        <v>38</v>
      </c>
      <c r="C31" s="12">
        <v>1.3053600000000001</v>
      </c>
      <c r="D31" s="12">
        <v>2.78166</v>
      </c>
      <c r="E31" s="12"/>
      <c r="F31" s="12"/>
    </row>
    <row r="32" spans="1:6">
      <c r="A32" s="7"/>
      <c r="B32" s="9">
        <v>39</v>
      </c>
      <c r="C32" s="12">
        <v>1.3986000000000001</v>
      </c>
      <c r="D32" s="12">
        <v>3.0147599999999999</v>
      </c>
      <c r="E32" s="12"/>
      <c r="F32" s="12"/>
    </row>
    <row r="33" spans="1:6">
      <c r="A33" s="7"/>
      <c r="B33" s="9">
        <v>40</v>
      </c>
      <c r="C33" s="12">
        <v>1.5384599999999999</v>
      </c>
      <c r="D33" s="12">
        <v>3.3100200000000002</v>
      </c>
      <c r="E33" s="12"/>
      <c r="F33" s="12"/>
    </row>
    <row r="34" spans="1:6">
      <c r="A34" s="7"/>
      <c r="B34" s="9">
        <v>41</v>
      </c>
      <c r="C34" s="12">
        <v>1.67832</v>
      </c>
      <c r="D34" s="12">
        <v>3.60528</v>
      </c>
      <c r="E34" s="12"/>
      <c r="F34" s="12"/>
    </row>
    <row r="35" spans="1:6">
      <c r="A35" s="7"/>
      <c r="B35" s="9">
        <v>42</v>
      </c>
      <c r="C35" s="12">
        <v>1.8492599999999999</v>
      </c>
      <c r="D35" s="12">
        <v>3.9626999999999999</v>
      </c>
      <c r="E35" s="12"/>
      <c r="F35" s="12"/>
    </row>
    <row r="36" spans="1:6">
      <c r="A36" s="7"/>
      <c r="B36" s="9">
        <v>43</v>
      </c>
      <c r="C36" s="12">
        <v>2.0202</v>
      </c>
      <c r="D36" s="12">
        <v>4.3822799999999997</v>
      </c>
      <c r="E36" s="12"/>
      <c r="F36" s="12"/>
    </row>
    <row r="37" spans="1:6">
      <c r="A37" s="7"/>
      <c r="B37" s="9">
        <v>44</v>
      </c>
      <c r="C37" s="12">
        <v>2.2377600000000002</v>
      </c>
      <c r="D37" s="12">
        <v>4.8329399999999998</v>
      </c>
      <c r="E37" s="12"/>
      <c r="F37" s="12"/>
    </row>
    <row r="38" spans="1:6">
      <c r="A38" s="7"/>
      <c r="B38" s="9">
        <v>45</v>
      </c>
      <c r="C38" s="12">
        <v>2.4864000000000002</v>
      </c>
      <c r="D38" s="12">
        <v>5.3457600000000003</v>
      </c>
      <c r="E38" s="12"/>
      <c r="F38" s="12"/>
    </row>
    <row r="39" spans="1:6">
      <c r="A39" s="7"/>
      <c r="B39" s="9">
        <v>46</v>
      </c>
      <c r="C39" s="12">
        <v>2.78166</v>
      </c>
      <c r="D39" s="12">
        <v>5.8741199999999996</v>
      </c>
      <c r="E39" s="12"/>
      <c r="F39" s="12"/>
    </row>
    <row r="40" spans="1:6">
      <c r="A40" s="7"/>
      <c r="B40" s="9">
        <v>47</v>
      </c>
      <c r="C40" s="12">
        <v>3.1235400000000002</v>
      </c>
      <c r="D40" s="12">
        <v>6.4801799999999998</v>
      </c>
      <c r="E40" s="12"/>
      <c r="F40" s="12"/>
    </row>
    <row r="41" spans="1:6">
      <c r="A41" s="7"/>
      <c r="B41" s="9">
        <v>48</v>
      </c>
      <c r="C41" s="12">
        <v>3.4654199999999999</v>
      </c>
      <c r="D41" s="12">
        <v>7.13286</v>
      </c>
      <c r="E41" s="12"/>
      <c r="F41" s="12"/>
    </row>
    <row r="42" spans="1:6">
      <c r="A42" s="7"/>
      <c r="B42" s="9">
        <v>49</v>
      </c>
      <c r="C42" s="12">
        <v>3.85392</v>
      </c>
      <c r="D42" s="12">
        <v>7.83216</v>
      </c>
      <c r="E42" s="12"/>
      <c r="F42" s="12"/>
    </row>
    <row r="43" spans="1:6">
      <c r="A43" s="7"/>
      <c r="B43" s="9">
        <v>50</v>
      </c>
      <c r="C43" s="12">
        <v>4.3201200000000002</v>
      </c>
      <c r="D43" s="12">
        <v>8.6091599999999993</v>
      </c>
      <c r="E43" s="12"/>
      <c r="F43" s="12"/>
    </row>
    <row r="44" spans="1:6">
      <c r="A44" s="7"/>
      <c r="B44" s="9">
        <v>51</v>
      </c>
      <c r="C44" s="12">
        <v>4.8484800000000003</v>
      </c>
      <c r="D44" s="12">
        <v>9.4016999999999999</v>
      </c>
      <c r="E44" s="12"/>
      <c r="F44" s="12"/>
    </row>
    <row r="45" spans="1:6">
      <c r="A45" s="7"/>
      <c r="B45" s="9">
        <v>52</v>
      </c>
      <c r="C45" s="12">
        <v>5.4234600000000004</v>
      </c>
      <c r="D45" s="12">
        <v>10.256399999999999</v>
      </c>
      <c r="E45" s="12"/>
      <c r="F45" s="12"/>
    </row>
    <row r="46" spans="1:6">
      <c r="A46" s="7"/>
      <c r="B46" s="9">
        <v>53</v>
      </c>
      <c r="C46" s="12">
        <v>6.0761399999999997</v>
      </c>
      <c r="D46" s="12">
        <v>11.188800000000001</v>
      </c>
      <c r="E46" s="12"/>
      <c r="F46" s="12"/>
    </row>
    <row r="47" spans="1:6">
      <c r="A47" s="7"/>
      <c r="B47" s="9">
        <v>54</v>
      </c>
      <c r="C47" s="12">
        <v>6.8065199999999999</v>
      </c>
      <c r="D47" s="12">
        <v>12.13674</v>
      </c>
      <c r="E47" s="12"/>
      <c r="F47" s="12"/>
    </row>
    <row r="48" spans="1:6">
      <c r="A48" s="7"/>
      <c r="B48" s="9">
        <v>55</v>
      </c>
      <c r="C48" s="12">
        <v>7.6612200000000001</v>
      </c>
      <c r="D48" s="12">
        <v>13.10022</v>
      </c>
      <c r="E48" s="12"/>
      <c r="F48" s="12"/>
    </row>
    <row r="49" spans="1:6">
      <c r="A49" s="7"/>
      <c r="B49" s="9">
        <v>56</v>
      </c>
      <c r="C49" s="12">
        <v>8.5780799999999999</v>
      </c>
      <c r="D49" s="12">
        <v>14.141400000000001</v>
      </c>
      <c r="E49" s="12"/>
      <c r="F49" s="12"/>
    </row>
    <row r="50" spans="1:6">
      <c r="A50" s="7"/>
      <c r="B50" s="9">
        <v>57</v>
      </c>
      <c r="C50" s="12">
        <v>9.6037199999999991</v>
      </c>
      <c r="D50" s="12">
        <v>15.213660000000001</v>
      </c>
      <c r="E50" s="12"/>
      <c r="F50" s="12"/>
    </row>
    <row r="51" spans="1:6">
      <c r="A51" s="7"/>
      <c r="B51" s="9">
        <v>58</v>
      </c>
      <c r="C51" s="12">
        <v>10.7226</v>
      </c>
      <c r="D51" s="12">
        <v>16.301459999999999</v>
      </c>
      <c r="E51" s="12"/>
      <c r="F51" s="12"/>
    </row>
    <row r="52" spans="1:6">
      <c r="A52" s="7"/>
      <c r="B52" s="9">
        <v>59</v>
      </c>
      <c r="C52" s="12">
        <v>11.981339999999999</v>
      </c>
      <c r="D52" s="12">
        <v>17.451419999999999</v>
      </c>
      <c r="E52" s="12"/>
      <c r="F52" s="12"/>
    </row>
    <row r="53" spans="1:6">
      <c r="A53" s="7"/>
      <c r="B53" s="9">
        <v>60</v>
      </c>
      <c r="C53" s="12">
        <v>13.3644</v>
      </c>
      <c r="D53" s="12">
        <v>18.61692</v>
      </c>
      <c r="E53" s="12"/>
      <c r="F53" s="12"/>
    </row>
    <row r="54" spans="1:6">
      <c r="A54" s="7"/>
      <c r="B54" s="9">
        <v>61</v>
      </c>
      <c r="C54" s="12">
        <v>14.887320000000001</v>
      </c>
      <c r="D54" s="12">
        <v>19.79796</v>
      </c>
      <c r="E54" s="12"/>
      <c r="F54" s="12"/>
    </row>
    <row r="55" spans="1:6">
      <c r="A55" s="7"/>
      <c r="B55" s="9">
        <v>62</v>
      </c>
      <c r="C55" s="12">
        <v>16.58118</v>
      </c>
      <c r="D55" s="12">
        <v>20.978999999999999</v>
      </c>
      <c r="E55" s="12"/>
      <c r="F55" s="12"/>
    </row>
    <row r="56" spans="1:6">
      <c r="A56" s="7"/>
      <c r="B56" s="9">
        <v>63</v>
      </c>
      <c r="C56" s="12">
        <v>14.234640000000001</v>
      </c>
      <c r="D56" s="12">
        <v>22.206659999999999</v>
      </c>
      <c r="E56" s="12"/>
      <c r="F56" s="12"/>
    </row>
    <row r="57" spans="1:6" ht="13.5" thickBot="1">
      <c r="A57" s="7"/>
      <c r="B57" s="10">
        <v>64</v>
      </c>
      <c r="C57" s="12">
        <v>7.77</v>
      </c>
      <c r="D57" s="12">
        <v>12.898199999999999</v>
      </c>
      <c r="E57" s="12"/>
      <c r="F57" s="12"/>
    </row>
    <row r="58" spans="1:6">
      <c r="A58" s="7"/>
      <c r="B58" s="7"/>
      <c r="C58" s="7"/>
      <c r="D58" s="7"/>
    </row>
    <row r="59" spans="1:6">
      <c r="A59" s="7"/>
      <c r="B59" s="7"/>
      <c r="C59" s="7"/>
      <c r="D59" s="7"/>
    </row>
    <row r="60" spans="1:6">
      <c r="A60" s="7"/>
      <c r="B60" s="7"/>
      <c r="C60" s="7"/>
      <c r="D60" s="7"/>
    </row>
    <row r="61" spans="1:6">
      <c r="A61" s="7"/>
      <c r="B61" s="7"/>
      <c r="C61" s="7"/>
      <c r="D61" s="7"/>
    </row>
    <row r="62" spans="1:6">
      <c r="A62" s="7"/>
      <c r="B62" s="7"/>
      <c r="C62" s="7"/>
      <c r="D62" s="7"/>
    </row>
    <row r="63" spans="1:6">
      <c r="A63" s="7"/>
      <c r="B63" s="7"/>
      <c r="C63" s="7"/>
      <c r="D63" s="7"/>
    </row>
    <row r="64" spans="1:6">
      <c r="A64" s="7"/>
      <c r="B64" s="7"/>
      <c r="C64" s="19"/>
      <c r="D64" s="17"/>
    </row>
    <row r="65" spans="1:4">
      <c r="A65" s="7"/>
      <c r="B65" s="7"/>
      <c r="C65" s="19"/>
      <c r="D65" s="17"/>
    </row>
    <row r="66" spans="1:4">
      <c r="A66" s="7"/>
      <c r="B66" s="7"/>
      <c r="C66" s="19"/>
      <c r="D66" s="17"/>
    </row>
    <row r="67" spans="1:4">
      <c r="A67" s="7"/>
      <c r="B67" s="7"/>
      <c r="C67" s="19"/>
      <c r="D67" s="17"/>
    </row>
    <row r="68" spans="1:4">
      <c r="A68" s="7"/>
      <c r="B6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58"/>
  <sheetViews>
    <sheetView workbookViewId="0">
      <selection activeCell="B3" sqref="B3"/>
    </sheetView>
  </sheetViews>
  <sheetFormatPr defaultRowHeight="15"/>
  <cols>
    <col min="2" max="3" width="12.140625" bestFit="1" customWidth="1"/>
  </cols>
  <sheetData>
    <row r="2" spans="1:3" ht="15.75" thickBot="1">
      <c r="B2" s="37" t="s">
        <v>2</v>
      </c>
      <c r="C2" s="38" t="s">
        <v>7</v>
      </c>
    </row>
    <row r="3" spans="1:3">
      <c r="A3" s="39">
        <v>15</v>
      </c>
      <c r="B3" s="12" t="s">
        <v>63</v>
      </c>
      <c r="C3" s="75" t="s">
        <v>63</v>
      </c>
    </row>
    <row r="4" spans="1:3">
      <c r="A4" s="39">
        <v>16</v>
      </c>
      <c r="B4" s="75" t="s">
        <v>63</v>
      </c>
      <c r="C4" s="75" t="s">
        <v>63</v>
      </c>
    </row>
    <row r="5" spans="1:3">
      <c r="A5" s="39">
        <v>17</v>
      </c>
      <c r="B5" s="75" t="s">
        <v>63</v>
      </c>
      <c r="C5" s="75" t="s">
        <v>63</v>
      </c>
    </row>
    <row r="6" spans="1:3">
      <c r="A6" s="39">
        <v>18</v>
      </c>
      <c r="B6" s="75" t="s">
        <v>63</v>
      </c>
      <c r="C6" s="75" t="s">
        <v>63</v>
      </c>
    </row>
    <row r="7" spans="1:3">
      <c r="A7" s="39">
        <v>19</v>
      </c>
      <c r="B7" s="75" t="s">
        <v>63</v>
      </c>
      <c r="C7" s="75" t="s">
        <v>63</v>
      </c>
    </row>
    <row r="8" spans="1:3">
      <c r="A8" s="39">
        <v>20</v>
      </c>
      <c r="B8" s="75" t="s">
        <v>63</v>
      </c>
      <c r="C8" s="75" t="s">
        <v>63</v>
      </c>
    </row>
    <row r="9" spans="1:3">
      <c r="A9" s="39">
        <v>21</v>
      </c>
      <c r="B9" s="75" t="s">
        <v>63</v>
      </c>
      <c r="C9" s="75" t="s">
        <v>63</v>
      </c>
    </row>
    <row r="10" spans="1:3">
      <c r="A10" s="39">
        <v>22</v>
      </c>
      <c r="B10" s="75" t="s">
        <v>63</v>
      </c>
      <c r="C10" s="75" t="s">
        <v>63</v>
      </c>
    </row>
    <row r="11" spans="1:3">
      <c r="A11" s="39">
        <v>23</v>
      </c>
      <c r="B11" s="75" t="s">
        <v>63</v>
      </c>
      <c r="C11" s="75" t="s">
        <v>63</v>
      </c>
    </row>
    <row r="12" spans="1:3">
      <c r="A12" s="39">
        <v>24</v>
      </c>
      <c r="B12" s="75" t="s">
        <v>63</v>
      </c>
      <c r="C12" s="75" t="s">
        <v>63</v>
      </c>
    </row>
    <row r="13" spans="1:3">
      <c r="A13" s="39">
        <v>25</v>
      </c>
      <c r="B13" s="75" t="s">
        <v>63</v>
      </c>
      <c r="C13" s="75" t="s">
        <v>63</v>
      </c>
    </row>
    <row r="14" spans="1:3">
      <c r="A14" s="39">
        <v>26</v>
      </c>
      <c r="B14" s="75" t="s">
        <v>63</v>
      </c>
      <c r="C14" s="75" t="s">
        <v>63</v>
      </c>
    </row>
    <row r="15" spans="1:3">
      <c r="A15" s="39">
        <v>27</v>
      </c>
      <c r="B15" s="75" t="s">
        <v>63</v>
      </c>
      <c r="C15" s="75" t="s">
        <v>63</v>
      </c>
    </row>
    <row r="16" spans="1:3">
      <c r="A16" s="39">
        <v>28</v>
      </c>
      <c r="B16" s="75" t="s">
        <v>63</v>
      </c>
      <c r="C16" s="75" t="s">
        <v>63</v>
      </c>
    </row>
    <row r="17" spans="1:3">
      <c r="A17" s="39">
        <v>29</v>
      </c>
      <c r="B17" s="75" t="s">
        <v>63</v>
      </c>
      <c r="C17" s="75" t="s">
        <v>63</v>
      </c>
    </row>
    <row r="18" spans="1:3">
      <c r="A18" s="39">
        <v>30</v>
      </c>
      <c r="B18" s="75" t="s">
        <v>63</v>
      </c>
      <c r="C18" s="75" t="s">
        <v>63</v>
      </c>
    </row>
    <row r="19" spans="1:3">
      <c r="A19" s="39">
        <v>31</v>
      </c>
      <c r="B19" s="75" t="s">
        <v>63</v>
      </c>
      <c r="C19" s="75" t="s">
        <v>63</v>
      </c>
    </row>
    <row r="20" spans="1:3">
      <c r="A20" s="39">
        <v>32</v>
      </c>
      <c r="B20" s="75" t="s">
        <v>63</v>
      </c>
      <c r="C20" s="75" t="s">
        <v>63</v>
      </c>
    </row>
    <row r="21" spans="1:3">
      <c r="A21" s="39">
        <v>33</v>
      </c>
      <c r="B21" s="75" t="s">
        <v>63</v>
      </c>
      <c r="C21" s="75" t="s">
        <v>63</v>
      </c>
    </row>
    <row r="22" spans="1:3">
      <c r="A22" s="39">
        <v>34</v>
      </c>
      <c r="B22" s="75" t="s">
        <v>63</v>
      </c>
      <c r="C22" s="75" t="s">
        <v>63</v>
      </c>
    </row>
    <row r="23" spans="1:3">
      <c r="A23" s="39">
        <v>35</v>
      </c>
      <c r="B23" s="75" t="s">
        <v>63</v>
      </c>
      <c r="C23" s="75" t="s">
        <v>63</v>
      </c>
    </row>
    <row r="24" spans="1:3">
      <c r="A24" s="39">
        <v>36</v>
      </c>
      <c r="B24" s="75" t="s">
        <v>64</v>
      </c>
      <c r="C24" s="75" t="s">
        <v>64</v>
      </c>
    </row>
    <row r="25" spans="1:3">
      <c r="A25" s="39">
        <v>37</v>
      </c>
      <c r="B25" s="75" t="s">
        <v>64</v>
      </c>
      <c r="C25" s="75" t="s">
        <v>64</v>
      </c>
    </row>
    <row r="26" spans="1:3">
      <c r="A26" s="39">
        <v>38</v>
      </c>
      <c r="B26" s="75" t="s">
        <v>64</v>
      </c>
      <c r="C26" s="75" t="s">
        <v>64</v>
      </c>
    </row>
    <row r="27" spans="1:3">
      <c r="A27" s="39">
        <v>39</v>
      </c>
      <c r="B27" s="75" t="s">
        <v>64</v>
      </c>
      <c r="C27" s="75" t="s">
        <v>64</v>
      </c>
    </row>
    <row r="28" spans="1:3">
      <c r="A28" s="39">
        <v>40</v>
      </c>
      <c r="B28" s="75" t="s">
        <v>64</v>
      </c>
      <c r="C28" s="75" t="s">
        <v>64</v>
      </c>
    </row>
    <row r="29" spans="1:3">
      <c r="A29" s="39">
        <v>41</v>
      </c>
      <c r="B29" s="75" t="s">
        <v>65</v>
      </c>
      <c r="C29" s="75" t="s">
        <v>65</v>
      </c>
    </row>
    <row r="30" spans="1:3">
      <c r="A30" s="39">
        <v>42</v>
      </c>
      <c r="B30" s="75" t="s">
        <v>65</v>
      </c>
      <c r="C30" s="75" t="s">
        <v>65</v>
      </c>
    </row>
    <row r="31" spans="1:3">
      <c r="A31" s="39">
        <v>43</v>
      </c>
      <c r="B31" s="75" t="s">
        <v>65</v>
      </c>
      <c r="C31" s="75" t="s">
        <v>65</v>
      </c>
    </row>
    <row r="32" spans="1:3">
      <c r="A32" s="39">
        <v>44</v>
      </c>
      <c r="B32" s="75" t="s">
        <v>65</v>
      </c>
      <c r="C32" s="75" t="s">
        <v>65</v>
      </c>
    </row>
    <row r="33" spans="1:3">
      <c r="A33" s="39">
        <v>45</v>
      </c>
      <c r="B33" s="75" t="s">
        <v>65</v>
      </c>
      <c r="C33" s="75" t="s">
        <v>65</v>
      </c>
    </row>
    <row r="34" spans="1:3">
      <c r="A34" s="39">
        <v>46</v>
      </c>
      <c r="B34" s="75" t="s">
        <v>66</v>
      </c>
      <c r="C34" s="75" t="s">
        <v>66</v>
      </c>
    </row>
    <row r="35" spans="1:3">
      <c r="A35" s="39">
        <v>47</v>
      </c>
      <c r="B35" s="75" t="s">
        <v>66</v>
      </c>
      <c r="C35" s="75" t="s">
        <v>66</v>
      </c>
    </row>
    <row r="36" spans="1:3">
      <c r="A36" s="39">
        <v>48</v>
      </c>
      <c r="B36" s="75" t="s">
        <v>66</v>
      </c>
      <c r="C36" s="75" t="s">
        <v>66</v>
      </c>
    </row>
    <row r="37" spans="1:3">
      <c r="A37" s="39">
        <v>49</v>
      </c>
      <c r="B37" s="75" t="s">
        <v>66</v>
      </c>
      <c r="C37" s="75" t="s">
        <v>66</v>
      </c>
    </row>
    <row r="38" spans="1:3">
      <c r="A38" s="39">
        <v>50</v>
      </c>
      <c r="B38" s="75" t="s">
        <v>66</v>
      </c>
      <c r="C38" s="75" t="s">
        <v>66</v>
      </c>
    </row>
    <row r="39" spans="1:3">
      <c r="A39" s="39">
        <v>51</v>
      </c>
      <c r="B39" s="75" t="s">
        <v>67</v>
      </c>
      <c r="C39" s="75" t="s">
        <v>67</v>
      </c>
    </row>
    <row r="40" spans="1:3">
      <c r="A40" s="39">
        <v>52</v>
      </c>
      <c r="B40" s="75" t="s">
        <v>67</v>
      </c>
      <c r="C40" s="75" t="s">
        <v>67</v>
      </c>
    </row>
    <row r="41" spans="1:3">
      <c r="A41" s="39">
        <v>53</v>
      </c>
      <c r="B41" s="75" t="s">
        <v>67</v>
      </c>
      <c r="C41" s="75" t="s">
        <v>67</v>
      </c>
    </row>
    <row r="42" spans="1:3">
      <c r="A42" s="39">
        <v>54</v>
      </c>
      <c r="B42" s="75" t="s">
        <v>67</v>
      </c>
      <c r="C42" s="75" t="s">
        <v>67</v>
      </c>
    </row>
    <row r="43" spans="1:3">
      <c r="A43" s="39">
        <v>55</v>
      </c>
      <c r="B43" s="75" t="s">
        <v>67</v>
      </c>
      <c r="C43" s="75" t="s">
        <v>67</v>
      </c>
    </row>
    <row r="44" spans="1:3">
      <c r="A44" s="39">
        <v>56</v>
      </c>
      <c r="B44" s="75" t="s">
        <v>68</v>
      </c>
      <c r="C44" s="75" t="s">
        <v>68</v>
      </c>
    </row>
    <row r="45" spans="1:3">
      <c r="A45" s="39">
        <v>57</v>
      </c>
      <c r="B45" s="75" t="s">
        <v>68</v>
      </c>
      <c r="C45" s="75" t="s">
        <v>68</v>
      </c>
    </row>
    <row r="46" spans="1:3">
      <c r="A46" s="39">
        <v>58</v>
      </c>
      <c r="B46" s="75" t="s">
        <v>68</v>
      </c>
      <c r="C46" s="75" t="s">
        <v>68</v>
      </c>
    </row>
    <row r="47" spans="1:3">
      <c r="A47" s="39">
        <v>59</v>
      </c>
      <c r="B47" s="75" t="s">
        <v>68</v>
      </c>
      <c r="C47" s="75" t="s">
        <v>68</v>
      </c>
    </row>
    <row r="48" spans="1:3">
      <c r="A48" s="39">
        <v>60</v>
      </c>
      <c r="B48" s="75" t="s">
        <v>68</v>
      </c>
      <c r="C48" s="75" t="s">
        <v>68</v>
      </c>
    </row>
    <row r="49" spans="1:3">
      <c r="A49" s="39">
        <v>61</v>
      </c>
      <c r="B49" s="75" t="s">
        <v>69</v>
      </c>
      <c r="C49" s="75" t="s">
        <v>69</v>
      </c>
    </row>
    <row r="50" spans="1:3">
      <c r="A50" s="39">
        <v>62</v>
      </c>
      <c r="B50" s="75" t="s">
        <v>69</v>
      </c>
      <c r="C50" s="75" t="s">
        <v>69</v>
      </c>
    </row>
    <row r="51" spans="1:3">
      <c r="A51" s="39">
        <v>63</v>
      </c>
      <c r="B51" s="75" t="s">
        <v>69</v>
      </c>
      <c r="C51" s="75" t="s">
        <v>69</v>
      </c>
    </row>
    <row r="52" spans="1:3" ht="15.75" thickBot="1">
      <c r="A52" s="40">
        <v>64</v>
      </c>
      <c r="B52" s="75" t="s">
        <v>69</v>
      </c>
      <c r="C52" s="75" t="s">
        <v>69</v>
      </c>
    </row>
    <row r="53" spans="1:3">
      <c r="A53" s="72">
        <v>65</v>
      </c>
      <c r="B53" s="75" t="s">
        <v>69</v>
      </c>
      <c r="C53" s="75" t="s">
        <v>69</v>
      </c>
    </row>
    <row r="54" spans="1:3" ht="15.75" thickBot="1">
      <c r="A54" s="73">
        <v>66</v>
      </c>
      <c r="B54" s="75" t="s">
        <v>69</v>
      </c>
      <c r="C54" s="75" t="s">
        <v>69</v>
      </c>
    </row>
    <row r="55" spans="1:3">
      <c r="A55" s="72">
        <v>67</v>
      </c>
      <c r="B55" s="75" t="s">
        <v>62</v>
      </c>
      <c r="C55" s="75" t="s">
        <v>62</v>
      </c>
    </row>
    <row r="56" spans="1:3" ht="15.75" thickBot="1">
      <c r="A56" s="73">
        <v>68</v>
      </c>
      <c r="B56" s="75" t="s">
        <v>62</v>
      </c>
      <c r="C56" s="75" t="s">
        <v>62</v>
      </c>
    </row>
    <row r="57" spans="1:3">
      <c r="A57" s="72">
        <v>69</v>
      </c>
      <c r="B57" s="75" t="s">
        <v>62</v>
      </c>
      <c r="C57" s="75" t="s">
        <v>62</v>
      </c>
    </row>
    <row r="58" spans="1:3" ht="15.75" thickBot="1">
      <c r="A58" s="73">
        <v>70</v>
      </c>
      <c r="B58" s="74"/>
      <c r="C58" s="7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E2A7DF-B0D8-49A7-B56D-22601C24A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0341BE-D733-4C94-88A5-1D7F92AC23E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b74a1fe-4f13-4ba0-b525-9ee95c4b7dc4"/>
    <ds:schemaRef ds:uri="http://schemas.microsoft.com/office/2006/documentManagement/types"/>
    <ds:schemaRef ds:uri="995aa24b-c082-466e-8d87-9364bc5c065d"/>
    <ds:schemaRef ds:uri="http://www.w3.org/XML/1998/namespace"/>
    <ds:schemaRef ds:uri="http://purl.org/dc/dcmitype/"/>
  </ds:schemaRefs>
</ds:datastoreItem>
</file>

<file path=customXml/itemProps3.xml><?xml version="1.0" encoding="utf-8"?>
<ds:datastoreItem xmlns:ds="http://schemas.openxmlformats.org/officeDocument/2006/customXml" ds:itemID="{BFE41804-03C9-4F5D-BCFB-75D02AED9D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Calculator</vt:lpstr>
      <vt:lpstr>D&amp;TPD-Rates</vt:lpstr>
      <vt:lpstr>IP-rates</vt:lpstr>
      <vt:lpstr>Casuals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Sarah Lawrence</cp:lastModifiedBy>
  <cp:revision/>
  <dcterms:created xsi:type="dcterms:W3CDTF">2016-03-07T03:08:29Z</dcterms:created>
  <dcterms:modified xsi:type="dcterms:W3CDTF">2022-03-17T06:08:23Z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