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S:\Insurance\corporate changes\PLAN DATA\2023.11.24 - DXC\Internal Notification\"/>
    </mc:Choice>
  </mc:AlternateContent>
  <xr:revisionPtr revIDLastSave="0" documentId="13_ncr:1_{08CDBAA7-9E17-4F48-8695-57A4A4278E74}" xr6:coauthVersionLast="47" xr6:coauthVersionMax="47" xr10:uidLastSave="{00000000-0000-0000-0000-000000000000}"/>
  <workbookProtection workbookAlgorithmName="SHA-512" workbookHashValue="7Bd1uPWMWOdYa9AUMs89KYUzxLYC/9u4lenBiLASYoR0LB26HPZlDOVP3P0Ml409WBWPZpd+hmztHEuKQHsWmA==" workbookSaltValue="YSV+e16UB7pq4WBJkFQPTw==" workbookSpinCount="100000" lockStructure="1"/>
  <bookViews>
    <workbookView xWindow="-110" yWindow="-110" windowWidth="19420" windowHeight="10300" tabRatio="898" xr2:uid="{00000000-000D-0000-FFFF-FFFF00000000}"/>
  </bookViews>
  <sheets>
    <sheet name="Permanent employees" sheetId="4" r:id="rId1"/>
    <sheet name="Non-Permanent employee" sheetId="8" r:id="rId2"/>
    <sheet name="D&amp;TPD-Rates" sheetId="7" state="hidden" r:id="rId3"/>
    <sheet name="IP-rates" sheetId="6" state="hidden" r:id="rId4"/>
  </sheets>
  <definedNames>
    <definedName name="Casual" localSheetId="1">'Non-Permanent employee'!$Y$11</definedName>
    <definedName name="Casual">'Permanent employees'!$Y$11</definedName>
    <definedName name="Employmenttype" localSheetId="1">'Non-Permanent employee'!$V$11:$V$12</definedName>
    <definedName name="Employmenttype">'Permanent employees'!$V$11:$V$12</definedName>
    <definedName name="Permanent" localSheetId="1">'Non-Permanent employee'!$W$11:$W$12</definedName>
    <definedName name="Permanent">'Permanent employees'!$W$11:$W$12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4" l="1"/>
  <c r="M12" i="4"/>
  <c r="M9" i="4"/>
  <c r="M8" i="4"/>
  <c r="M7" i="4"/>
  <c r="D9" i="4"/>
  <c r="M13" i="8"/>
  <c r="M12" i="8"/>
  <c r="L7" i="8"/>
  <c r="I7" i="8"/>
  <c r="D9" i="8"/>
  <c r="I8" i="8" s="1"/>
  <c r="S10" i="8"/>
  <c r="AC6" i="8"/>
  <c r="AC7" i="8" s="1"/>
  <c r="S12" i="8" l="1"/>
  <c r="S14" i="8"/>
  <c r="I11" i="8"/>
  <c r="I10" i="8"/>
  <c r="AC6" i="4"/>
  <c r="S10" i="4"/>
  <c r="M14" i="8" l="1"/>
  <c r="M7" i="8"/>
  <c r="L8" i="8"/>
  <c r="M8" i="8" s="1"/>
  <c r="M17" i="8" s="1"/>
  <c r="L17" i="8" s="1"/>
  <c r="S13" i="8"/>
  <c r="U13" i="8" s="1"/>
  <c r="L12" i="8"/>
  <c r="L13" i="8"/>
  <c r="I13" i="8"/>
  <c r="I14" i="8"/>
  <c r="S11" i="8"/>
  <c r="S15" i="8"/>
  <c r="M10" i="8" l="1"/>
  <c r="I9" i="4"/>
  <c r="M16" i="8"/>
  <c r="L14" i="8"/>
  <c r="U15" i="8"/>
  <c r="U16" i="8"/>
  <c r="U11" i="8"/>
  <c r="S14" i="4"/>
  <c r="I10" i="4"/>
  <c r="I11" i="4"/>
  <c r="L16" i="8" l="1"/>
  <c r="M18" i="8"/>
  <c r="L18" i="8" s="1"/>
  <c r="I16" i="8" s="1"/>
  <c r="S15" i="4"/>
  <c r="M16" i="4"/>
  <c r="I17" i="8" l="1"/>
  <c r="U16" i="4"/>
  <c r="U15" i="4"/>
  <c r="AC7" i="4"/>
  <c r="I7" i="4" l="1"/>
  <c r="S11" i="4" s="1"/>
  <c r="H22" i="4" s="1"/>
  <c r="I8" i="4"/>
  <c r="S12" i="4"/>
  <c r="S13" i="4" l="1"/>
  <c r="U13" i="4" s="1"/>
  <c r="U11" i="4" s="1"/>
  <c r="H12" i="4" s="1"/>
  <c r="M14" i="4"/>
  <c r="I14" i="4"/>
  <c r="I13" i="4"/>
  <c r="L12" i="4"/>
  <c r="L7" i="4" l="1"/>
  <c r="M17" i="4"/>
  <c r="M18" i="4"/>
  <c r="M10" i="4"/>
  <c r="L9" i="4"/>
  <c r="L16" i="4"/>
  <c r="L14" i="4"/>
  <c r="L13" i="4"/>
  <c r="L8" i="4"/>
  <c r="M19" i="4" l="1"/>
  <c r="I17" i="4" s="1"/>
  <c r="L10" i="4"/>
  <c r="L18" i="4"/>
  <c r="L19" i="4" l="1"/>
  <c r="I16" i="4" s="1"/>
  <c r="L17" i="4"/>
  <c r="L10" i="8" l="1"/>
</calcChain>
</file>

<file path=xl/sharedStrings.xml><?xml version="1.0" encoding="utf-8"?>
<sst xmlns="http://schemas.openxmlformats.org/spreadsheetml/2006/main" count="158" uniqueCount="80">
  <si>
    <t>LOGO</t>
  </si>
  <si>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</si>
  <si>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</si>
  <si>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</si>
  <si>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</si>
  <si>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</si>
  <si>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</si>
  <si>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</si>
  <si>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</si>
  <si>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</si>
  <si>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</si>
  <si>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Standard Death Cover</t>
  </si>
  <si>
    <t>Standard Death Premium</t>
  </si>
  <si>
    <t xml:space="preserve">Gender </t>
  </si>
  <si>
    <t>Years to Age 67</t>
  </si>
  <si>
    <t>DOB (dd/mm/yyyy)</t>
  </si>
  <si>
    <t>Standard TPD Cover</t>
  </si>
  <si>
    <t>Standard TPD Premium</t>
  </si>
  <si>
    <t>IP limit</t>
  </si>
  <si>
    <t>Age</t>
  </si>
  <si>
    <t>TPD limit</t>
  </si>
  <si>
    <t>Male</t>
  </si>
  <si>
    <t>Gender</t>
  </si>
  <si>
    <t>Additional Death Cover</t>
  </si>
  <si>
    <t>Total Standard Premium</t>
  </si>
  <si>
    <t>AAL</t>
  </si>
  <si>
    <t>Female</t>
  </si>
  <si>
    <t>Salary</t>
  </si>
  <si>
    <t>Additional TPD Cover</t>
  </si>
  <si>
    <t>DEATH Extra</t>
  </si>
  <si>
    <t>Additional Death Premium</t>
  </si>
  <si>
    <t>TPD Max</t>
  </si>
  <si>
    <t>IP % of Salary</t>
  </si>
  <si>
    <t>Total Death Cover</t>
  </si>
  <si>
    <t>Additional TPD Premium</t>
  </si>
  <si>
    <t>TPD Extra</t>
  </si>
  <si>
    <r>
      <rPr>
        <b/>
        <i/>
        <sz val="10"/>
        <color rgb="FFF24E49"/>
        <rFont val="Arial"/>
        <family val="2"/>
      </rPr>
      <t xml:space="preserve">Please complete if you require Additional Death &amp; TPD cover </t>
    </r>
    <r>
      <rPr>
        <b/>
        <i/>
        <vertAlign val="superscript"/>
        <sz val="12"/>
        <color rgb="FFF24E49"/>
        <rFont val="Arial"/>
        <family val="2"/>
      </rPr>
      <t>2</t>
    </r>
    <r>
      <rPr>
        <i/>
        <sz val="10"/>
        <color rgb="FFF24E49"/>
        <rFont val="Arial"/>
        <family val="2"/>
      </rPr>
      <t xml:space="preserve">
(NOTE: This amount is in addition to your Standard cover)</t>
    </r>
  </si>
  <si>
    <t>Total TPD Cover</t>
  </si>
  <si>
    <t>Total Additional Premium</t>
  </si>
  <si>
    <t>IP Max</t>
  </si>
  <si>
    <t>IP Extra</t>
  </si>
  <si>
    <r>
      <t xml:space="preserve">Total Premium - Weekly </t>
    </r>
    <r>
      <rPr>
        <b/>
        <vertAlign val="superscript"/>
        <sz val="14"/>
        <color rgb="FF1C355E"/>
        <rFont val="Arial"/>
        <family val="2"/>
      </rPr>
      <t>3</t>
    </r>
  </si>
  <si>
    <t>Total Income Protection Premium</t>
  </si>
  <si>
    <t>Total Premium - Annual</t>
  </si>
  <si>
    <t>Total Death Premium</t>
  </si>
  <si>
    <t>Total TPD Premium</t>
  </si>
  <si>
    <r>
      <t xml:space="preserve">Total Premium </t>
    </r>
    <r>
      <rPr>
        <b/>
        <vertAlign val="superscript"/>
        <sz val="14"/>
        <color rgb="FF1C355E"/>
        <rFont val="Arial"/>
        <family val="2"/>
      </rPr>
      <t>3</t>
    </r>
  </si>
  <si>
    <t>Death &amp; TPD</t>
  </si>
  <si>
    <t>IP</t>
  </si>
  <si>
    <t>2.  Applications for Additional Death &amp; TPD cover are subject to acceptance by the insurer.</t>
  </si>
  <si>
    <t>3.  Note that rounding variations may occur in the calculations.</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</si>
  <si>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</si>
  <si>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</si>
  <si>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</si>
  <si>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</si>
  <si>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</si>
  <si>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</si>
  <si>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</si>
  <si>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</si>
  <si>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</si>
  <si>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DXC Technology Superannuation Plan</t>
  </si>
  <si>
    <t>Insurance Calculator for Permanent employees</t>
  </si>
  <si>
    <t>DXC Technology - Permanent employees</t>
  </si>
  <si>
    <r>
      <t xml:space="preserve">
If you are an eligible Permanent employee (refer to your </t>
    </r>
    <r>
      <rPr>
        <i/>
        <sz val="9"/>
        <color rgb="FF333333"/>
        <rFont val="Arial"/>
        <family val="2"/>
      </rPr>
      <t>Super Savings - Corporate Insurance guide</t>
    </r>
    <r>
      <rPr>
        <sz val="9"/>
        <color rgb="FF333333"/>
        <rFont val="Arial"/>
        <family val="2"/>
      </rPr>
      <t xml:space="preserve">), you will automatically receive the amount of Standard Death, Total &amp; Permanent Disability (TPD), and Income Protection (IP) cover as shown above, subject to the Automatic Acceptance Limits as set by the insurer of $2,000,000 for Death and TPD cover, and $240,000 per annum for IP cover. 
Should you wish to apply for cover amounts above the Automatic Acceptance Limits a health questionnaire may be required. Acceptance is subject to approval by the plan insurer. 
Income Protection Cover pays a monthly income of up to 75% of your Pre-Disability Salary, less any offsets, for a Benefit Period of up to 2 years, after a 90 day waiting period.
</t>
    </r>
  </si>
  <si>
    <t>D&amp;TPD</t>
  </si>
  <si>
    <t>Cover</t>
  </si>
  <si>
    <t>Insurance Calculator for Non-Permanent employees</t>
  </si>
  <si>
    <t xml:space="preserve"> 1.  Applications for Additional Death &amp; TPD cover are subject to acceptance by the insurer.</t>
  </si>
  <si>
    <t>2.  Note that rounding variations may occur in the calculations.</t>
  </si>
  <si>
    <r>
      <rPr>
        <b/>
        <i/>
        <sz val="10"/>
        <color rgb="FFF24E49"/>
        <rFont val="Arial"/>
        <family val="2"/>
      </rPr>
      <t xml:space="preserve">Please complete if you require Additional Death &amp; TPD cover </t>
    </r>
    <r>
      <rPr>
        <b/>
        <i/>
        <vertAlign val="superscript"/>
        <sz val="10"/>
        <color rgb="FFF24E49"/>
        <rFont val="Arial"/>
        <family val="2"/>
      </rPr>
      <t>1</t>
    </r>
    <r>
      <rPr>
        <i/>
        <sz val="10"/>
        <color rgb="FFF24E49"/>
        <rFont val="Arial"/>
        <family val="2"/>
      </rPr>
      <t xml:space="preserve">
(NOTE: This amount is in addition to your Standard cover)</t>
    </r>
  </si>
  <si>
    <r>
      <t xml:space="preserve">Total Premium - Weekly </t>
    </r>
    <r>
      <rPr>
        <b/>
        <vertAlign val="superscript"/>
        <sz val="14"/>
        <color rgb="FF1C355E"/>
        <rFont val="Arial"/>
        <family val="2"/>
      </rPr>
      <t>2</t>
    </r>
  </si>
  <si>
    <t>DXC Technology - Non-Permanent employees</t>
  </si>
  <si>
    <t>Death &amp; TPD - % of Salary option (default 20%)</t>
  </si>
  <si>
    <t xml:space="preserve"> 1.  Income Protection cover quoted provides you with a replacement income of up to 75% of your Salary, after a Waiting Period of 90 days, for up 2 years if you are unable to work due to injury or illness. Different benefit designs and rates may apply to members who transitioned to Australian Retirement Trust (then Sunsuper).
</t>
  </si>
  <si>
    <r>
      <t xml:space="preserve">
If you are an eligible Non-Permanent employee (refer to your </t>
    </r>
    <r>
      <rPr>
        <i/>
        <sz val="9"/>
        <color theme="1"/>
        <rFont val="Arial"/>
        <family val="2"/>
      </rPr>
      <t>Super Savings - Corporate Insurance Guide</t>
    </r>
    <r>
      <rPr>
        <sz val="9"/>
        <color theme="1"/>
        <rFont val="Arial"/>
        <family val="2"/>
      </rPr>
      <t xml:space="preserve">), you will automatically receive the amount of Standard Death and TPD Cover as shown above, subject to the Automatic Acceptance Limits (AAL) set by the insurer which is equal to 1 unti of cover.
Standard Death &amp; TPD cover for Non-Permanent employees is provided as 1 unit of age based fixed premium cover. This means that your premiums will not change, but your cover levels may change with your age. Cover generally increases with age up to age 35 where your cover will begin to decrease each year. Please refer to your </t>
    </r>
    <r>
      <rPr>
        <i/>
        <sz val="9"/>
        <color theme="1"/>
        <rFont val="Arial"/>
        <family val="2"/>
      </rPr>
      <t>Super Savings - Corporate Insurance Guide</t>
    </r>
    <r>
      <rPr>
        <sz val="9"/>
        <color theme="1"/>
        <rFont val="Arial"/>
        <family val="2"/>
      </rPr>
      <t xml:space="preserve"> for details of your cover levels for each age. 
The cover amounts shown above have been limited to this limit. A health questionnaire may be required if your cover is over the Automatic Acceptance Limit, you are not eligible for cover or you choose a higher level of cover at a later date. 
</t>
    </r>
  </si>
  <si>
    <r>
      <t xml:space="preserve">Income Protection Cover p.a. </t>
    </r>
    <r>
      <rPr>
        <b/>
        <vertAlign val="superscript"/>
        <sz val="14"/>
        <color rgb="FF1C355E"/>
        <rFont val="Arial"/>
        <family val="2"/>
      </rPr>
      <t>1</t>
    </r>
  </si>
  <si>
    <t>Income Protection Premium</t>
  </si>
  <si>
    <r>
      <t>Please read this quote in conjunction with your Product Disclosure Statement (PDS), available from https://art.com.au/</t>
    </r>
    <r>
      <rPr>
        <b/>
        <sz val="9"/>
        <color theme="1"/>
        <rFont val="Arial"/>
        <family val="2"/>
      </rPr>
      <t>dxctechnology</t>
    </r>
  </si>
  <si>
    <t>Additional cover - Non-Permanent employees</t>
  </si>
  <si>
    <t>Effective date: 24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</si>
</sst>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s>
  <fonts count="149">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i/>
      <sz val="9"/>
      <color theme="1"/>
      <name val="Arial"/>
      <family val="2"/>
    </font>
    <font>
      <sz val="9"/>
      <name val="Arial"/>
      <family val="2"/>
    </font>
    <font>
      <b/>
      <sz val="9"/>
      <color theme="1"/>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
      <u/>
      <sz val="11"/>
      <color theme="1"/>
      <name val="Arial"/>
      <family val="2"/>
    </font>
    <font>
      <sz val="9"/>
      <color rgb="FF333333"/>
      <name val="Arial"/>
      <family val="2"/>
    </font>
    <font>
      <b/>
      <u/>
      <sz val="10"/>
      <color rgb="FF0051FF"/>
      <name val="Arial"/>
      <family val="2"/>
    </font>
    <font>
      <i/>
      <sz val="9"/>
      <color rgb="FF333333"/>
      <name val="Arial"/>
      <family val="2"/>
    </font>
    <font>
      <b/>
      <sz val="11"/>
      <name val="Arial"/>
      <family val="2"/>
    </font>
    <font>
      <i/>
      <sz val="10"/>
      <color rgb="FFF24E49"/>
      <name val="Arial"/>
      <family val="2"/>
    </font>
    <font>
      <b/>
      <i/>
      <vertAlign val="superscript"/>
      <sz val="10"/>
      <color rgb="FFF24E49"/>
      <name val="Arial"/>
      <family val="2"/>
    </font>
    <font>
      <b/>
      <sz val="11"/>
      <color rgb="FF1C355E"/>
      <name val="Arial"/>
      <family val="2"/>
    </font>
    <font>
      <u/>
      <sz val="9"/>
      <color theme="1"/>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bottom style="thin">
        <color rgb="FFFFFFFF"/>
      </bottom>
      <diagonal/>
    </border>
    <border>
      <left/>
      <right/>
      <top style="medium">
        <color rgb="FF0051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0" fontId="100" fillId="61" borderId="0" xfId="0" applyFont="1" applyFill="1"/>
    <xf numFmtId="0" fontId="101" fillId="61" borderId="0" xfId="0" applyFont="1" applyFill="1"/>
    <xf numFmtId="10" fontId="100" fillId="61" borderId="0" xfId="0" applyNumberFormat="1" applyFont="1" applyFill="1"/>
    <xf numFmtId="0" fontId="100" fillId="60" borderId="0" xfId="0" applyFont="1" applyFill="1"/>
    <xf numFmtId="0" fontId="102" fillId="61" borderId="0" xfId="0" applyFont="1" applyFill="1"/>
    <xf numFmtId="0" fontId="103" fillId="61" borderId="0" xfId="0" applyFont="1" applyFill="1"/>
    <xf numFmtId="0" fontId="104" fillId="61" borderId="0" xfId="0" applyFont="1" applyFill="1"/>
    <xf numFmtId="10" fontId="102" fillId="61" borderId="0" xfId="0" applyNumberFormat="1" applyFont="1" applyFill="1"/>
    <xf numFmtId="0" fontId="105" fillId="61" borderId="0" xfId="0" applyFont="1" applyFill="1" applyAlignment="1">
      <alignment vertical="top"/>
    </xf>
    <xf numFmtId="0" fontId="106" fillId="63" borderId="0" xfId="0" applyFont="1" applyFill="1" applyAlignment="1">
      <alignment vertical="center"/>
    </xf>
    <xf numFmtId="0" fontId="107" fillId="61" borderId="0" xfId="0" applyFont="1" applyFill="1" applyAlignment="1">
      <alignment vertical="top"/>
    </xf>
    <xf numFmtId="0" fontId="109" fillId="61" borderId="0" xfId="0" applyFont="1" applyFill="1"/>
    <xf numFmtId="0" fontId="102" fillId="60" borderId="0" xfId="0" applyFont="1" applyFill="1"/>
    <xf numFmtId="0" fontId="102" fillId="61" borderId="1" xfId="0" applyFont="1" applyFill="1" applyBorder="1" applyAlignment="1">
      <alignment vertical="center"/>
    </xf>
    <xf numFmtId="0" fontId="110" fillId="61" borderId="0" xfId="0" applyFont="1" applyFill="1" applyAlignment="1">
      <alignment horizontal="center" vertical="center"/>
    </xf>
    <xf numFmtId="0" fontId="110" fillId="61" borderId="0" xfId="0" applyFont="1" applyFill="1" applyAlignment="1">
      <alignment vertical="top"/>
    </xf>
    <xf numFmtId="0" fontId="104" fillId="61" borderId="1" xfId="32987" applyFont="1" applyFill="1" applyBorder="1"/>
    <xf numFmtId="14" fontId="111" fillId="61" borderId="1" xfId="32987" applyNumberFormat="1" applyFont="1" applyFill="1" applyBorder="1" applyAlignment="1">
      <alignment vertical="center"/>
    </xf>
    <xf numFmtId="0" fontId="112" fillId="61" borderId="0" xfId="0" applyFont="1" applyFill="1" applyAlignment="1">
      <alignment vertical="center"/>
    </xf>
    <xf numFmtId="178" fontId="102" fillId="61" borderId="0" xfId="32987" quotePrefix="1" applyNumberFormat="1" applyFont="1" applyFill="1" applyAlignment="1">
      <alignment horizontal="right"/>
    </xf>
    <xf numFmtId="1" fontId="104" fillId="61" borderId="0" xfId="32987" quotePrefix="1" applyNumberFormat="1" applyFont="1" applyFill="1" applyAlignment="1">
      <alignment horizontal="right"/>
    </xf>
    <xf numFmtId="0" fontId="110" fillId="61" borderId="0" xfId="0" applyFont="1" applyFill="1"/>
    <xf numFmtId="180" fontId="111" fillId="61" borderId="1" xfId="32987" applyNumberFormat="1" applyFont="1" applyFill="1" applyBorder="1"/>
    <xf numFmtId="0" fontId="102" fillId="61" borderId="0" xfId="0" applyFont="1" applyFill="1" applyAlignment="1">
      <alignment vertical="center"/>
    </xf>
    <xf numFmtId="1" fontId="102" fillId="61" borderId="0" xfId="33003" applyNumberFormat="1" applyFont="1" applyFill="1" applyProtection="1"/>
    <xf numFmtId="14" fontId="111" fillId="61" borderId="1" xfId="32987" applyNumberFormat="1" applyFont="1" applyFill="1" applyBorder="1"/>
    <xf numFmtId="9" fontId="114" fillId="61" borderId="0" xfId="0" quotePrefix="1" applyNumberFormat="1" applyFont="1" applyFill="1"/>
    <xf numFmtId="169" fontId="102" fillId="61" borderId="0" xfId="0" applyNumberFormat="1" applyFont="1" applyFill="1"/>
    <xf numFmtId="9" fontId="115" fillId="61" borderId="0" xfId="0" quotePrefix="1" applyNumberFormat="1" applyFont="1" applyFill="1" applyAlignment="1">
      <alignment horizontal="right" vertical="center" textRotation="180"/>
    </xf>
    <xf numFmtId="179" fontId="113" fillId="0" borderId="25" xfId="32987" quotePrefix="1" applyNumberFormat="1" applyFont="1" applyBorder="1" applyAlignment="1">
      <alignment horizontal="center" vertical="center"/>
    </xf>
    <xf numFmtId="0" fontId="104" fillId="61" borderId="0" xfId="0" quotePrefix="1" applyFont="1" applyFill="1"/>
    <xf numFmtId="9" fontId="114" fillId="61" borderId="0" xfId="0" quotePrefix="1" applyNumberFormat="1" applyFont="1" applyFill="1" applyAlignment="1">
      <alignment vertical="top"/>
    </xf>
    <xf numFmtId="0" fontId="116" fillId="61" borderId="0" xfId="0" applyFont="1" applyFill="1"/>
    <xf numFmtId="9" fontId="102" fillId="61" borderId="0" xfId="0" applyNumberFormat="1" applyFont="1" applyFill="1"/>
    <xf numFmtId="0" fontId="104" fillId="61" borderId="0" xfId="32987" applyFont="1" applyFill="1"/>
    <xf numFmtId="178" fontId="102" fillId="61" borderId="0" xfId="0" applyNumberFormat="1" applyFont="1" applyFill="1"/>
    <xf numFmtId="178" fontId="104" fillId="61" borderId="0" xfId="0" applyNumberFormat="1" applyFont="1" applyFill="1"/>
    <xf numFmtId="0" fontId="108" fillId="61" borderId="0" xfId="0" applyFont="1" applyFill="1"/>
    <xf numFmtId="0" fontId="108" fillId="61" borderId="0" xfId="0" applyFont="1" applyFill="1" applyAlignment="1">
      <alignment vertical="center"/>
    </xf>
    <xf numFmtId="0" fontId="117" fillId="61" borderId="0" xfId="0" applyFont="1" applyFill="1" applyAlignment="1">
      <alignment vertical="center" wrapText="1"/>
    </xf>
    <xf numFmtId="10" fontId="102" fillId="61" borderId="0" xfId="0" applyNumberFormat="1" applyFont="1" applyFill="1" applyAlignment="1">
      <alignment vertical="center"/>
    </xf>
    <xf numFmtId="0" fontId="102" fillId="60" borderId="0" xfId="0" applyFont="1" applyFill="1" applyAlignment="1">
      <alignment vertical="center"/>
    </xf>
    <xf numFmtId="0" fontId="104" fillId="61" borderId="0" xfId="0" applyFont="1" applyFill="1" applyAlignment="1">
      <alignment wrapText="1"/>
    </xf>
    <xf numFmtId="0" fontId="119" fillId="61" borderId="0" xfId="13043" applyFont="1" applyFill="1" applyAlignment="1">
      <alignment horizontal="left" vertical="center" wrapText="1"/>
    </xf>
    <xf numFmtId="0" fontId="119" fillId="61" borderId="0" xfId="13043" applyFont="1" applyFill="1" applyAlignment="1">
      <alignment vertical="center" wrapText="1"/>
    </xf>
    <xf numFmtId="0" fontId="102" fillId="61" borderId="0" xfId="0" applyFont="1" applyFill="1" applyAlignment="1">
      <alignment vertical="top"/>
    </xf>
    <xf numFmtId="0" fontId="117" fillId="61" borderId="0" xfId="13043" applyFont="1" applyFill="1" applyAlignment="1">
      <alignment vertical="center" wrapText="1"/>
    </xf>
    <xf numFmtId="0" fontId="117" fillId="61" borderId="0" xfId="0" applyFont="1" applyFill="1" applyAlignment="1">
      <alignment vertical="top" wrapText="1"/>
    </xf>
    <xf numFmtId="10" fontId="102" fillId="61" borderId="0" xfId="0" applyNumberFormat="1" applyFont="1" applyFill="1" applyAlignment="1">
      <alignment vertical="top"/>
    </xf>
    <xf numFmtId="0" fontId="102" fillId="60" borderId="0" xfId="0" applyFont="1" applyFill="1" applyAlignment="1">
      <alignment vertical="top"/>
    </xf>
    <xf numFmtId="0" fontId="121" fillId="61" borderId="0" xfId="0" applyFont="1" applyFill="1"/>
    <xf numFmtId="0" fontId="122" fillId="61" borderId="0" xfId="0" applyFont="1" applyFill="1" applyAlignment="1">
      <alignment vertical="center"/>
    </xf>
    <xf numFmtId="0" fontId="123" fillId="61" borderId="0" xfId="0" applyFont="1" applyFill="1"/>
    <xf numFmtId="0" fontId="122" fillId="64" borderId="0" xfId="0" applyFont="1" applyFill="1" applyAlignment="1">
      <alignment vertical="center"/>
    </xf>
    <xf numFmtId="0" fontId="128" fillId="64" borderId="0" xfId="0" applyFont="1" applyFill="1"/>
    <xf numFmtId="0" fontId="129" fillId="64" borderId="0" xfId="0" applyFont="1" applyFill="1"/>
    <xf numFmtId="0" fontId="130" fillId="64" borderId="0" xfId="0" applyFont="1" applyFill="1"/>
    <xf numFmtId="0" fontId="130" fillId="64" borderId="0" xfId="0" applyFont="1" applyFill="1" applyAlignment="1">
      <alignment vertical="center"/>
    </xf>
    <xf numFmtId="0" fontId="131" fillId="64" borderId="0" xfId="0" applyFont="1" applyFill="1" applyAlignment="1">
      <alignment horizontal="center"/>
    </xf>
    <xf numFmtId="0" fontId="132" fillId="64" borderId="0" xfId="32987" applyFont="1" applyFill="1" applyAlignment="1">
      <alignment vertical="center"/>
    </xf>
    <xf numFmtId="14" fontId="132" fillId="64" borderId="0" xfId="32987" applyNumberFormat="1" applyFont="1" applyFill="1"/>
    <xf numFmtId="3" fontId="133" fillId="64" borderId="0" xfId="32987" applyNumberFormat="1" applyFont="1" applyFill="1"/>
    <xf numFmtId="0" fontId="133" fillId="64" borderId="0" xfId="32987" applyFont="1" applyFill="1" applyAlignment="1">
      <alignment horizontal="right"/>
    </xf>
    <xf numFmtId="179" fontId="133" fillId="64" borderId="0" xfId="32987" applyNumberFormat="1" applyFont="1" applyFill="1"/>
    <xf numFmtId="9" fontId="133" fillId="64" borderId="0" xfId="33003" applyFont="1" applyFill="1" applyBorder="1" applyProtection="1"/>
    <xf numFmtId="179" fontId="132" fillId="64" borderId="0" xfId="32987" applyNumberFormat="1" applyFont="1" applyFill="1"/>
    <xf numFmtId="0" fontId="132" fillId="64" borderId="0" xfId="0" applyFont="1" applyFill="1" applyAlignment="1">
      <alignment vertical="center"/>
    </xf>
    <xf numFmtId="0" fontId="132" fillId="64" borderId="0" xfId="0" applyFont="1" applyFill="1" applyAlignment="1">
      <alignment vertical="top"/>
    </xf>
    <xf numFmtId="0" fontId="130" fillId="63" borderId="0" xfId="0" applyFont="1" applyFill="1"/>
    <xf numFmtId="0" fontId="132" fillId="63" borderId="0" xfId="0" applyFont="1" applyFill="1" applyAlignment="1">
      <alignment horizontal="center" vertical="center"/>
    </xf>
    <xf numFmtId="0" fontId="135" fillId="63" borderId="0" xfId="0" applyFont="1" applyFill="1" applyAlignment="1">
      <alignment vertical="center"/>
    </xf>
    <xf numFmtId="0" fontId="128" fillId="63" borderId="0" xfId="0" applyFont="1" applyFill="1"/>
    <xf numFmtId="0" fontId="132" fillId="63" borderId="0" xfId="0" applyFont="1" applyFill="1" applyAlignment="1">
      <alignment vertical="top"/>
    </xf>
    <xf numFmtId="0" fontId="137" fillId="61" borderId="0" xfId="0" applyFont="1" applyFill="1" applyAlignment="1">
      <alignment vertical="center"/>
    </xf>
    <xf numFmtId="0" fontId="132" fillId="63" borderId="0" xfId="32987" applyFont="1" applyFill="1" applyAlignment="1">
      <alignment vertical="center"/>
    </xf>
    <xf numFmtId="179" fontId="132" fillId="63" borderId="0" xfId="32987" quotePrefix="1" applyNumberFormat="1" applyFont="1" applyFill="1" applyAlignment="1">
      <alignment horizontal="center" vertical="center"/>
    </xf>
    <xf numFmtId="178" fontId="132" fillId="63" borderId="0" xfId="0" applyNumberFormat="1" applyFont="1" applyFill="1" applyAlignment="1">
      <alignment horizontal="center" vertical="center"/>
    </xf>
    <xf numFmtId="179" fontId="132" fillId="63" borderId="0" xfId="32987" applyNumberFormat="1" applyFont="1" applyFill="1" applyAlignment="1">
      <alignment horizontal="center" vertical="center"/>
    </xf>
    <xf numFmtId="0" fontId="132" fillId="63" borderId="0" xfId="0" applyFont="1" applyFill="1" applyAlignment="1">
      <alignment vertical="center"/>
    </xf>
    <xf numFmtId="0" fontId="130" fillId="63" borderId="0" xfId="32987" applyFont="1" applyFill="1"/>
    <xf numFmtId="178" fontId="132" fillId="66" borderId="0" xfId="32987" applyNumberFormat="1" applyFont="1" applyFill="1" applyAlignment="1">
      <alignment horizontal="center" vertical="center"/>
    </xf>
    <xf numFmtId="179" fontId="132" fillId="66" borderId="0" xfId="32987" applyNumberFormat="1" applyFont="1" applyFill="1" applyAlignment="1">
      <alignment horizontal="center" vertical="center"/>
    </xf>
    <xf numFmtId="0" fontId="132" fillId="63" borderId="26" xfId="32987" applyFont="1" applyFill="1" applyBorder="1" applyAlignment="1">
      <alignment vertical="center"/>
    </xf>
    <xf numFmtId="179" fontId="132" fillId="66" borderId="26" xfId="32987" applyNumberFormat="1" applyFont="1" applyFill="1" applyBorder="1" applyAlignment="1">
      <alignment horizontal="center" vertical="center"/>
    </xf>
    <xf numFmtId="0" fontId="132" fillId="63" borderId="26" xfId="0" applyFont="1" applyFill="1" applyBorder="1" applyAlignment="1">
      <alignment vertical="center"/>
    </xf>
    <xf numFmtId="179" fontId="132" fillId="63" borderId="26" xfId="32987" quotePrefix="1" applyNumberFormat="1" applyFont="1" applyFill="1" applyBorder="1" applyAlignment="1">
      <alignment horizontal="center" vertical="center"/>
    </xf>
    <xf numFmtId="178" fontId="132" fillId="63" borderId="26" xfId="0" applyNumberFormat="1" applyFont="1" applyFill="1" applyBorder="1" applyAlignment="1">
      <alignment horizontal="center" vertical="center"/>
    </xf>
    <xf numFmtId="179" fontId="132" fillId="63" borderId="26" xfId="32987" applyNumberFormat="1" applyFont="1" applyFill="1" applyBorder="1" applyAlignment="1">
      <alignment horizontal="center" vertical="center"/>
    </xf>
    <xf numFmtId="0" fontId="132" fillId="63" borderId="27" xfId="32987" applyFont="1" applyFill="1" applyBorder="1" applyAlignment="1">
      <alignment vertical="center"/>
    </xf>
    <xf numFmtId="179" fontId="132" fillId="63" borderId="27" xfId="32987" applyNumberFormat="1" applyFont="1" applyFill="1" applyBorder="1" applyAlignment="1">
      <alignment horizontal="center" vertical="center"/>
    </xf>
    <xf numFmtId="179" fontId="132" fillId="63" borderId="27" xfId="32987" quotePrefix="1" applyNumberFormat="1" applyFont="1" applyFill="1" applyBorder="1" applyAlignment="1">
      <alignment horizontal="center" vertical="center"/>
    </xf>
    <xf numFmtId="0" fontId="132" fillId="63" borderId="28" xfId="32987" applyFont="1" applyFill="1" applyBorder="1" applyAlignment="1">
      <alignment vertical="center"/>
    </xf>
    <xf numFmtId="179" fontId="132" fillId="63" borderId="28" xfId="32987" applyNumberFormat="1" applyFont="1" applyFill="1" applyBorder="1" applyAlignment="1">
      <alignment horizontal="center" vertical="center"/>
    </xf>
    <xf numFmtId="178" fontId="132" fillId="63" borderId="27" xfId="0" applyNumberFormat="1" applyFont="1" applyFill="1" applyBorder="1" applyAlignment="1">
      <alignment horizontal="center" vertical="center"/>
    </xf>
    <xf numFmtId="0" fontId="132" fillId="63" borderId="27" xfId="0" applyFont="1" applyFill="1" applyBorder="1" applyAlignment="1">
      <alignment vertical="center"/>
    </xf>
    <xf numFmtId="0" fontId="132" fillId="63" borderId="29" xfId="0" applyFont="1" applyFill="1" applyBorder="1" applyAlignment="1">
      <alignment vertical="center"/>
    </xf>
    <xf numFmtId="178" fontId="132" fillId="63" borderId="29" xfId="0" applyNumberFormat="1" applyFont="1" applyFill="1" applyBorder="1" applyAlignment="1">
      <alignment horizontal="center" vertical="center"/>
    </xf>
    <xf numFmtId="179" fontId="132" fillId="63" borderId="29" xfId="32987" applyNumberFormat="1" applyFont="1" applyFill="1" applyBorder="1" applyAlignment="1">
      <alignment horizontal="center" vertical="center"/>
    </xf>
    <xf numFmtId="179" fontId="132" fillId="66" borderId="27" xfId="32987" applyNumberFormat="1" applyFont="1" applyFill="1" applyBorder="1" applyAlignment="1">
      <alignment horizontal="center" vertical="center"/>
    </xf>
    <xf numFmtId="10" fontId="102" fillId="66" borderId="0" xfId="0" applyNumberFormat="1" applyFont="1" applyFill="1"/>
    <xf numFmtId="9" fontId="102" fillId="66" borderId="0" xfId="0" applyNumberFormat="1" applyFont="1" applyFill="1"/>
    <xf numFmtId="179" fontId="113" fillId="66" borderId="25" xfId="32987" quotePrefix="1" applyNumberFormat="1" applyFont="1" applyFill="1" applyBorder="1" applyAlignment="1">
      <alignment horizontal="center" vertical="center"/>
    </xf>
    <xf numFmtId="0" fontId="102" fillId="66" borderId="0" xfId="0" applyFont="1" applyFill="1"/>
    <xf numFmtId="9" fontId="102" fillId="66" borderId="0" xfId="33003" applyFont="1" applyFill="1" applyAlignment="1" applyProtection="1">
      <alignment horizontal="center" vertical="center"/>
    </xf>
    <xf numFmtId="179" fontId="113" fillId="60" borderId="25" xfId="32987" quotePrefix="1" applyNumberFormat="1" applyFont="1" applyFill="1" applyBorder="1" applyAlignment="1">
      <alignment horizontal="center" vertical="center"/>
    </xf>
    <xf numFmtId="0" fontId="105" fillId="66" borderId="1" xfId="0" applyFont="1" applyFill="1" applyBorder="1" applyAlignment="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4" fontId="2" fillId="63" borderId="27" xfId="0" applyNumberFormat="1" applyFont="1" applyFill="1" applyBorder="1"/>
    <xf numFmtId="0" fontId="6" fillId="68" borderId="30" xfId="0" applyFont="1" applyFill="1" applyBorder="1" applyAlignment="1">
      <alignment horizontal="center"/>
    </xf>
    <xf numFmtId="2" fontId="0" fillId="63" borderId="30" xfId="0" applyNumberFormat="1" applyFill="1" applyBorder="1" applyAlignment="1">
      <alignment horizontal="center" vertical="center"/>
    </xf>
    <xf numFmtId="4" fontId="2" fillId="63" borderId="30" xfId="0" applyNumberFormat="1" applyFont="1" applyFill="1" applyBorder="1"/>
    <xf numFmtId="14" fontId="132" fillId="63" borderId="31" xfId="32987" applyNumberFormat="1" applyFont="1" applyFill="1" applyBorder="1" applyAlignment="1" applyProtection="1">
      <alignment vertical="center"/>
      <protection locked="0"/>
    </xf>
    <xf numFmtId="14" fontId="132" fillId="65" borderId="31" xfId="32987" applyNumberFormat="1" applyFont="1" applyFill="1" applyBorder="1"/>
    <xf numFmtId="3" fontId="132" fillId="63" borderId="31" xfId="32987" applyNumberFormat="1" applyFont="1" applyFill="1" applyBorder="1" applyAlignment="1">
      <alignment vertical="center"/>
    </xf>
    <xf numFmtId="3" fontId="133" fillId="64" borderId="31" xfId="32987" applyNumberFormat="1" applyFont="1" applyFill="1" applyBorder="1"/>
    <xf numFmtId="0" fontId="132" fillId="63" borderId="31" xfId="32987" applyFont="1" applyFill="1" applyBorder="1" applyAlignment="1" applyProtection="1">
      <alignment horizontal="right" vertical="center"/>
      <protection locked="0"/>
    </xf>
    <xf numFmtId="3" fontId="132" fillId="63" borderId="31" xfId="32987" applyNumberFormat="1" applyFont="1" applyFill="1" applyBorder="1" applyAlignment="1" applyProtection="1">
      <alignment horizontal="right" vertical="center"/>
      <protection locked="0"/>
    </xf>
    <xf numFmtId="9" fontId="132" fillId="63" borderId="31" xfId="33003" applyFont="1" applyFill="1" applyBorder="1" applyAlignment="1" applyProtection="1">
      <alignment vertical="center"/>
      <protection locked="0"/>
    </xf>
    <xf numFmtId="179" fontId="132" fillId="63" borderId="31" xfId="32987" applyNumberFormat="1" applyFont="1" applyFill="1" applyBorder="1" applyAlignment="1" applyProtection="1">
      <alignment vertical="center"/>
      <protection locked="0"/>
    </xf>
    <xf numFmtId="179" fontId="134" fillId="65" borderId="31" xfId="32987" applyNumberFormat="1" applyFont="1" applyFill="1" applyBorder="1" applyAlignment="1">
      <alignment vertical="center"/>
    </xf>
    <xf numFmtId="2" fontId="139" fillId="67" borderId="36" xfId="0" applyNumberFormat="1" applyFont="1" applyFill="1" applyBorder="1" applyAlignment="1">
      <alignment horizontal="center"/>
    </xf>
    <xf numFmtId="2" fontId="139" fillId="67" borderId="37" xfId="0" applyNumberFormat="1" applyFont="1" applyFill="1" applyBorder="1" applyAlignment="1">
      <alignment horizontal="center"/>
    </xf>
    <xf numFmtId="0" fontId="102" fillId="61" borderId="0" xfId="0" applyFont="1" applyFill="1" applyAlignment="1">
      <alignment vertical="center" wrapText="1"/>
    </xf>
    <xf numFmtId="0" fontId="126" fillId="64" borderId="0" xfId="0" applyFont="1" applyFill="1" applyAlignment="1">
      <alignment horizontal="left" vertical="center" wrapText="1"/>
    </xf>
    <xf numFmtId="0" fontId="140" fillId="61" borderId="0" xfId="0" applyFont="1" applyFill="1"/>
    <xf numFmtId="0" fontId="142" fillId="61" borderId="0" xfId="0" applyFont="1" applyFill="1" applyAlignment="1">
      <alignment vertical="center"/>
    </xf>
    <xf numFmtId="0" fontId="144" fillId="61" borderId="0" xfId="0" applyFont="1" applyFill="1" applyAlignment="1">
      <alignment vertical="top"/>
    </xf>
    <xf numFmtId="0" fontId="145" fillId="64" borderId="0" xfId="0" applyFont="1" applyFill="1" applyAlignment="1">
      <alignment horizontal="left" vertical="center" wrapText="1"/>
    </xf>
    <xf numFmtId="0" fontId="147" fillId="63" borderId="0" xfId="32987" applyFont="1" applyFill="1" applyAlignment="1">
      <alignment vertical="center"/>
    </xf>
    <xf numFmtId="0" fontId="119" fillId="61" borderId="0" xfId="13043" applyFont="1" applyFill="1" applyAlignment="1">
      <alignment vertical="center" wrapText="1"/>
    </xf>
    <xf numFmtId="0" fontId="102" fillId="61" borderId="0" xfId="0" applyFont="1" applyFill="1" applyAlignment="1">
      <alignment vertical="center" wrapText="1"/>
    </xf>
    <xf numFmtId="0" fontId="119" fillId="61" borderId="0" xfId="13043" applyFont="1" applyFill="1" applyAlignment="1">
      <alignment horizontal="left" vertical="center" wrapText="1"/>
    </xf>
    <xf numFmtId="0" fontId="102" fillId="61" borderId="0" xfId="0" applyFont="1" applyFill="1" applyAlignment="1">
      <alignment horizontal="left" vertical="center" wrapText="1"/>
    </xf>
    <xf numFmtId="0" fontId="117" fillId="61" borderId="0" xfId="13043" applyFont="1" applyFill="1" applyAlignment="1">
      <alignment vertical="center" wrapText="1"/>
    </xf>
    <xf numFmtId="0" fontId="90" fillId="61" borderId="0" xfId="13043" applyFont="1" applyFill="1" applyAlignment="1">
      <alignment horizontal="left" vertical="top" wrapText="1"/>
    </xf>
    <xf numFmtId="0" fontId="117" fillId="61" borderId="0" xfId="13043" applyFont="1" applyFill="1" applyAlignment="1">
      <alignment horizontal="left" vertical="top" wrapText="1"/>
    </xf>
    <xf numFmtId="0" fontId="117" fillId="61" borderId="0" xfId="13043" applyFont="1" applyFill="1" applyAlignment="1">
      <alignment horizontal="left" vertical="center" wrapText="1"/>
    </xf>
    <xf numFmtId="9" fontId="115" fillId="61" borderId="0" xfId="0" quotePrefix="1" applyNumberFormat="1" applyFont="1" applyFill="1" applyAlignment="1">
      <alignment horizontal="right" vertical="center" textRotation="180"/>
    </xf>
    <xf numFmtId="0" fontId="124" fillId="64" borderId="0" xfId="0" applyFont="1" applyFill="1" applyAlignment="1">
      <alignment horizontal="left" vertical="top"/>
    </xf>
    <xf numFmtId="0" fontId="125" fillId="64" borderId="0" xfId="0" applyFont="1" applyFill="1" applyAlignment="1">
      <alignment horizontal="left" vertical="top"/>
    </xf>
    <xf numFmtId="0" fontId="126" fillId="64" borderId="0" xfId="0" applyFont="1" applyFill="1" applyAlignment="1">
      <alignment horizontal="left" vertical="center" wrapText="1"/>
    </xf>
    <xf numFmtId="0" fontId="141" fillId="61" borderId="0" xfId="0" applyFont="1" applyFill="1" applyAlignment="1">
      <alignment horizontal="left" vertical="top" wrapText="1"/>
    </xf>
    <xf numFmtId="0" fontId="130" fillId="63" borderId="0" xfId="0" quotePrefix="1" applyFont="1" applyFill="1" applyAlignment="1">
      <alignment horizontal="left" vertical="center" wrapText="1"/>
    </xf>
    <xf numFmtId="0" fontId="117" fillId="61" borderId="0" xfId="0" quotePrefix="1" applyFont="1" applyFill="1" applyAlignment="1">
      <alignment horizontal="left" vertical="top" wrapText="1"/>
    </xf>
    <xf numFmtId="0" fontId="141" fillId="61" borderId="39" xfId="0" applyFont="1" applyFill="1" applyBorder="1" applyAlignment="1">
      <alignment horizontal="left" wrapText="1"/>
    </xf>
    <xf numFmtId="0" fontId="141" fillId="61" borderId="0" xfId="0" applyFont="1" applyFill="1" applyAlignment="1">
      <alignment horizontal="left" wrapText="1"/>
    </xf>
    <xf numFmtId="0" fontId="90" fillId="61" borderId="0" xfId="0" applyFont="1" applyFill="1" applyAlignment="1">
      <alignment horizontal="left" vertical="top" wrapText="1"/>
    </xf>
    <xf numFmtId="0" fontId="90" fillId="61" borderId="0" xfId="0" applyFont="1" applyFill="1" applyAlignment="1">
      <alignment vertical="top" wrapText="1"/>
    </xf>
    <xf numFmtId="0" fontId="102" fillId="61" borderId="0" xfId="0" applyFont="1" applyFill="1" applyAlignment="1">
      <alignment vertical="top" wrapText="1"/>
    </xf>
    <xf numFmtId="0" fontId="90" fillId="61" borderId="0" xfId="0" applyFont="1" applyFill="1" applyAlignment="1">
      <alignment horizontal="left" vertical="center" wrapText="1"/>
    </xf>
    <xf numFmtId="0" fontId="117" fillId="61" borderId="0" xfId="0" applyFont="1" applyFill="1" applyAlignment="1">
      <alignment horizontal="left" vertical="center" wrapText="1"/>
    </xf>
    <xf numFmtId="4" fontId="138" fillId="62" borderId="33" xfId="0" applyNumberFormat="1" applyFont="1" applyFill="1" applyBorder="1" applyAlignment="1">
      <alignment horizontal="center" wrapText="1"/>
    </xf>
    <xf numFmtId="4" fontId="138" fillId="62" borderId="34" xfId="0" applyNumberFormat="1" applyFont="1" applyFill="1" applyBorder="1" applyAlignment="1">
      <alignment horizontal="center" wrapText="1"/>
    </xf>
    <xf numFmtId="4" fontId="138" fillId="62" borderId="38" xfId="0" applyNumberFormat="1" applyFont="1" applyFill="1" applyBorder="1" applyAlignment="1">
      <alignment horizontal="center" wrapText="1"/>
    </xf>
    <xf numFmtId="4" fontId="4" fillId="0" borderId="0" xfId="0" applyNumberFormat="1" applyFont="1"/>
    <xf numFmtId="0" fontId="6" fillId="0" borderId="0" xfId="0" applyFont="1"/>
    <xf numFmtId="0" fontId="138" fillId="62" borderId="32" xfId="0" applyFont="1" applyFill="1" applyBorder="1" applyAlignment="1">
      <alignment horizontal="center" vertical="center" wrapText="1"/>
    </xf>
    <xf numFmtId="0" fontId="138" fillId="62" borderId="35" xfId="0" applyFont="1" applyFill="1" applyBorder="1" applyAlignment="1">
      <alignment horizontal="center" vertical="center" wrapText="1"/>
    </xf>
    <xf numFmtId="2" fontId="138" fillId="62" borderId="33" xfId="0" applyNumberFormat="1" applyFont="1" applyFill="1" applyBorder="1" applyAlignment="1">
      <alignment horizontal="center" vertical="center"/>
    </xf>
    <xf numFmtId="2" fontId="138" fillId="62" borderId="36" xfId="0" applyNumberFormat="1" applyFont="1" applyFill="1" applyBorder="1" applyAlignment="1">
      <alignment horizontal="center" vertical="center"/>
    </xf>
    <xf numFmtId="2" fontId="138" fillId="62" borderId="34" xfId="0" applyNumberFormat="1" applyFont="1" applyFill="1" applyBorder="1" applyAlignment="1">
      <alignment horizontal="center" vertical="center"/>
    </xf>
    <xf numFmtId="2" fontId="138" fillId="62" borderId="37" xfId="0" applyNumberFormat="1" applyFont="1" applyFill="1" applyBorder="1" applyAlignment="1">
      <alignment horizontal="center" vertical="center"/>
    </xf>
    <xf numFmtId="0" fontId="148" fillId="61" borderId="0" xfId="13043" applyFont="1" applyFill="1" applyAlignment="1">
      <alignment horizontal="left" vertical="center" wrapText="1"/>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10">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333333"/>
      <color rgb="FF0051FF"/>
      <color rgb="FFF2F2F2"/>
      <color rgb="FFD1F2FF"/>
      <color rgb="FFA1D0F9"/>
      <color rgb="FFF6E5DD"/>
      <color rgb="FFF0F4F7"/>
      <color rgb="FFF24E49"/>
      <color rgb="FF1C355E"/>
      <color rgb="FF466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522938</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827315</xdr:colOff>
      <xdr:row>1</xdr:row>
      <xdr:rowOff>435429</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520216</xdr:colOff>
      <xdr:row>11</xdr:row>
      <xdr:rowOff>381000</xdr:rowOff>
    </xdr:to>
    <xdr:sp macro="" textlink="">
      <xdr:nvSpPr>
        <xdr:cNvPr id="2" name="AutoShape 17">
          <a:extLst>
            <a:ext uri="{FF2B5EF4-FFF2-40B4-BE49-F238E27FC236}">
              <a16:creationId xmlns:a16="http://schemas.microsoft.com/office/drawing/2014/main" id="{CE1DFD59-1B22-4B1E-938C-EFA4737EBFD3}"/>
            </a:ext>
          </a:extLst>
        </xdr:cNvPr>
        <xdr:cNvSpPr>
          <a:spLocks noChangeAspect="1" noChangeArrowheads="1"/>
        </xdr:cNvSpPr>
      </xdr:nvSpPr>
      <xdr:spPr bwMode="auto">
        <a:xfrm>
          <a:off x="17765486" y="2822121"/>
          <a:ext cx="828417"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830036</xdr:colOff>
      <xdr:row>1</xdr:row>
      <xdr:rowOff>435429</xdr:rowOff>
    </xdr:to>
    <xdr:pic>
      <xdr:nvPicPr>
        <xdr:cNvPr id="3" name="Picture 2">
          <a:extLst>
            <a:ext uri="{FF2B5EF4-FFF2-40B4-BE49-F238E27FC236}">
              <a16:creationId xmlns:a16="http://schemas.microsoft.com/office/drawing/2014/main" id="{7E8D3F47-94B7-4AE3-AA82-12EFEC25643A}"/>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5389679" y="247650"/>
          <a:ext cx="2115910" cy="664029"/>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5"/>
  <sheetViews>
    <sheetView showGridLines="0" tabSelected="1" zoomScale="55" zoomScaleNormal="90" workbookViewId="0">
      <selection activeCell="D15" sqref="D15"/>
    </sheetView>
  </sheetViews>
  <sheetFormatPr defaultColWidth="0" defaultRowHeight="16.5" zeroHeight="1"/>
  <cols>
    <col min="1" max="1" width="6.54296875" style="14" customWidth="1"/>
    <col min="2" max="2" width="4" style="14" customWidth="1"/>
    <col min="3" max="3" width="56" style="15" customWidth="1"/>
    <col min="4" max="4" width="31.1796875" style="15" customWidth="1"/>
    <col min="5" max="5" width="1.54296875" style="15" customWidth="1"/>
    <col min="6" max="6" width="4.1796875" style="15" customWidth="1"/>
    <col min="7" max="7" width="3.26953125" style="15" customWidth="1"/>
    <col min="8" max="8" width="49.26953125" style="15" customWidth="1"/>
    <col min="9" max="9" width="18.26953125" style="15" customWidth="1"/>
    <col min="10" max="10" width="4" style="15" customWidth="1"/>
    <col min="11" max="11" width="41.81640625" style="15" customWidth="1"/>
    <col min="12" max="13" width="15.26953125" style="14" customWidth="1"/>
    <col min="14" max="14" width="4.26953125" style="14" customWidth="1"/>
    <col min="15" max="17" width="4.26953125" style="14" hidden="1" customWidth="1"/>
    <col min="18" max="18" width="25.54296875" style="14" hidden="1" customWidth="1"/>
    <col min="19" max="19" width="16.26953125" style="14" hidden="1" customWidth="1"/>
    <col min="20" max="20" width="4.26953125" style="14" hidden="1" customWidth="1"/>
    <col min="21" max="21" width="42.1796875" style="14" hidden="1" customWidth="1"/>
    <col min="22" max="22" width="16.54296875" style="16" hidden="1" customWidth="1"/>
    <col min="23" max="24" width="4.26953125" style="14" hidden="1" customWidth="1"/>
    <col min="25" max="25" width="12.1796875" style="14" hidden="1" customWidth="1"/>
    <col min="26" max="26" width="6.26953125" style="14" hidden="1" customWidth="1"/>
    <col min="27" max="27" width="10.7265625" style="14" hidden="1" customWidth="1"/>
    <col min="28" max="28" width="14.7265625" style="14" hidden="1" customWidth="1"/>
    <col min="29" max="29" width="11.81640625" style="14" hidden="1" customWidth="1"/>
    <col min="30" max="30" width="4.26953125" style="14" hidden="1" customWidth="1"/>
    <col min="31" max="31" width="14.7265625" style="14" hidden="1" customWidth="1"/>
    <col min="32" max="32" width="10.26953125" style="14" hidden="1" customWidth="1"/>
    <col min="33" max="63" width="4.26953125" style="14" hidden="1" customWidth="1"/>
    <col min="64" max="416" width="0" style="14" hidden="1" customWidth="1"/>
    <col min="417" max="16384" width="4.26953125" style="17" hidden="1"/>
  </cols>
  <sheetData>
    <row r="1" spans="1:416" s="18" customFormat="1" ht="37.5" customHeight="1">
      <c r="B1" s="19"/>
      <c r="C1" s="64" t="s">
        <v>60</v>
      </c>
      <c r="D1" s="20"/>
      <c r="E1" s="20"/>
      <c r="F1" s="20"/>
      <c r="G1" s="20"/>
      <c r="H1" s="20"/>
      <c r="I1" s="20"/>
      <c r="J1" s="20"/>
      <c r="K1" s="20"/>
      <c r="R1" s="141"/>
      <c r="V1" s="21"/>
    </row>
    <row r="2" spans="1:416" s="18" customFormat="1" ht="37.5" customHeight="1">
      <c r="C2" s="22" t="s">
        <v>61</v>
      </c>
      <c r="D2" s="20"/>
      <c r="E2" s="20"/>
      <c r="F2" s="20"/>
      <c r="G2" s="20"/>
      <c r="H2" s="20"/>
      <c r="I2" s="20"/>
      <c r="J2" s="20"/>
      <c r="K2" s="23" t="s">
        <v>0</v>
      </c>
      <c r="V2" s="21"/>
    </row>
    <row r="3" spans="1:416" s="18" customFormat="1" ht="14">
      <c r="C3" s="24"/>
      <c r="D3" s="20"/>
      <c r="E3" s="20"/>
      <c r="F3" s="20"/>
      <c r="G3" s="20"/>
      <c r="H3" s="20"/>
      <c r="I3" s="20"/>
      <c r="J3" s="20"/>
      <c r="K3" s="20"/>
      <c r="V3" s="21"/>
    </row>
    <row r="4" spans="1:416" s="26" customFormat="1" ht="12" customHeight="1">
      <c r="A4" s="18"/>
      <c r="B4" s="68"/>
      <c r="C4" s="69"/>
      <c r="D4" s="70"/>
      <c r="E4" s="70"/>
      <c r="F4" s="70"/>
      <c r="G4" s="20"/>
      <c r="H4" s="25"/>
      <c r="I4" s="20"/>
      <c r="J4" s="20"/>
      <c r="K4" s="25"/>
      <c r="L4" s="18"/>
      <c r="M4" s="18"/>
      <c r="N4" s="18"/>
      <c r="O4" s="18"/>
      <c r="P4" s="18"/>
      <c r="Q4" s="18"/>
      <c r="R4" s="18"/>
      <c r="S4" s="18"/>
      <c r="T4" s="18"/>
      <c r="U4" s="18"/>
      <c r="V4" s="21"/>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row>
    <row r="5" spans="1:416" s="26" customFormat="1" ht="30" customHeight="1">
      <c r="A5" s="18"/>
      <c r="B5" s="68"/>
      <c r="C5" s="67" t="s">
        <v>1</v>
      </c>
      <c r="D5" s="71"/>
      <c r="E5" s="70"/>
      <c r="F5" s="70"/>
      <c r="G5" s="66"/>
      <c r="H5" s="65" t="s">
        <v>2</v>
      </c>
      <c r="I5" s="66"/>
      <c r="J5" s="66"/>
      <c r="K5" s="65" t="s">
        <v>3</v>
      </c>
      <c r="L5" s="18"/>
      <c r="M5" s="18"/>
      <c r="N5" s="18"/>
      <c r="O5" s="18"/>
      <c r="P5" s="18"/>
      <c r="Q5" s="18"/>
      <c r="R5" s="18"/>
      <c r="S5" s="18"/>
      <c r="T5" s="18"/>
      <c r="U5" s="18"/>
      <c r="V5" s="21"/>
      <c r="W5" s="18"/>
      <c r="X5" s="18"/>
      <c r="Y5" s="18"/>
      <c r="Z5" s="18"/>
      <c r="AA5" s="18"/>
      <c r="AB5" s="27" t="s">
        <v>4</v>
      </c>
      <c r="AC5" s="119">
        <v>65</v>
      </c>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row>
    <row r="6" spans="1:416" s="26" customFormat="1" ht="30" customHeight="1">
      <c r="A6" s="18"/>
      <c r="B6" s="68"/>
      <c r="C6" s="155" t="s">
        <v>5</v>
      </c>
      <c r="D6" s="156"/>
      <c r="E6" s="72"/>
      <c r="F6" s="72"/>
      <c r="G6" s="82"/>
      <c r="H6" s="82"/>
      <c r="I6" s="82"/>
      <c r="J6" s="82"/>
      <c r="K6" s="82"/>
      <c r="L6" s="83" t="s">
        <v>6</v>
      </c>
      <c r="M6" s="83" t="s">
        <v>7</v>
      </c>
      <c r="N6" s="18"/>
      <c r="O6" s="18"/>
      <c r="P6" s="18"/>
      <c r="Q6" s="18"/>
      <c r="R6" s="29" t="s">
        <v>8</v>
      </c>
      <c r="S6" s="18"/>
      <c r="T6" s="18"/>
      <c r="U6" s="18"/>
      <c r="V6" s="29" t="s">
        <v>8</v>
      </c>
      <c r="W6" s="18"/>
      <c r="X6" s="18"/>
      <c r="Y6" s="18"/>
      <c r="Z6" s="18"/>
      <c r="AA6" s="18"/>
      <c r="AB6" s="30" t="s">
        <v>9</v>
      </c>
      <c r="AC6" s="31">
        <f>D8+365.25*AC5</f>
        <v>23741.25</v>
      </c>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row>
    <row r="7" spans="1:416" s="26" customFormat="1" ht="30" customHeight="1">
      <c r="A7" s="18"/>
      <c r="B7" s="68"/>
      <c r="C7" s="73" t="s">
        <v>10</v>
      </c>
      <c r="D7" s="128"/>
      <c r="E7" s="129"/>
      <c r="F7" s="74"/>
      <c r="G7" s="82"/>
      <c r="H7" s="88" t="s">
        <v>11</v>
      </c>
      <c r="I7" s="89">
        <f>IF($D$9&gt;64,0,MIN($D$12*$D$11*$AC$7,S10))</f>
        <v>0</v>
      </c>
      <c r="J7" s="84"/>
      <c r="K7" s="88" t="s">
        <v>12</v>
      </c>
      <c r="L7" s="90">
        <f>M7/52</f>
        <v>0</v>
      </c>
      <c r="M7" s="91">
        <f>IF(I7=0,0,(VLOOKUP($D$9,'D&amp;TPD-Rates'!$B$11:$F$65,2+IF($D$10="Female",1,0))*I7/10000))</f>
        <v>0</v>
      </c>
      <c r="N7" s="33"/>
      <c r="O7" s="33"/>
      <c r="P7" s="33"/>
      <c r="Q7" s="33"/>
      <c r="R7" s="18"/>
      <c r="S7" s="34"/>
      <c r="T7" s="33"/>
      <c r="U7" s="18"/>
      <c r="V7" s="113"/>
      <c r="W7" s="18"/>
      <c r="X7" s="18"/>
      <c r="Y7" s="35" t="s">
        <v>13</v>
      </c>
      <c r="Z7" s="18"/>
      <c r="AA7" s="18"/>
      <c r="AB7" s="30" t="s">
        <v>14</v>
      </c>
      <c r="AC7" s="36">
        <f>DATEDIF(D7,AC6,"M")/12</f>
        <v>64.916666666666671</v>
      </c>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row>
    <row r="8" spans="1:416" s="26" customFormat="1" ht="30" customHeight="1">
      <c r="A8" s="18"/>
      <c r="B8" s="68"/>
      <c r="C8" s="73" t="s">
        <v>15</v>
      </c>
      <c r="D8" s="128"/>
      <c r="E8" s="129"/>
      <c r="F8" s="74"/>
      <c r="G8" s="82"/>
      <c r="H8" s="102" t="s">
        <v>16</v>
      </c>
      <c r="I8" s="104">
        <f>IF($D$9&gt;64,0,MIN($D$12*$D$11*$AC$7,S10))</f>
        <v>0</v>
      </c>
      <c r="J8" s="84"/>
      <c r="K8" s="102" t="s">
        <v>17</v>
      </c>
      <c r="L8" s="107">
        <f>M8/52</f>
        <v>0</v>
      </c>
      <c r="M8" s="103">
        <f>IF(I8=0,0,(VLOOKUP($D$9,'D&amp;TPD-Rates'!$B$11:$F$65,4+IF($D$10="Female",1,0))*I8/10000))</f>
        <v>0</v>
      </c>
      <c r="N8" s="33"/>
      <c r="O8" s="33"/>
      <c r="P8" s="33"/>
      <c r="Q8" s="33"/>
      <c r="R8" s="37" t="s">
        <v>18</v>
      </c>
      <c r="S8" s="115">
        <v>360000</v>
      </c>
      <c r="T8" s="33"/>
      <c r="U8" s="18"/>
      <c r="V8" s="114">
        <v>0.05</v>
      </c>
      <c r="W8" s="18"/>
      <c r="X8" s="18"/>
      <c r="Y8" s="18"/>
      <c r="Z8" s="38"/>
      <c r="AA8" s="18"/>
      <c r="AB8" s="30"/>
      <c r="AC8" s="39"/>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row>
    <row r="9" spans="1:416" s="26" customFormat="1" ht="30" customHeight="1">
      <c r="A9" s="18"/>
      <c r="B9" s="68"/>
      <c r="C9" s="73" t="s">
        <v>19</v>
      </c>
      <c r="D9" s="130" t="str">
        <f>IF(OR(D7="",D8=""),"",DATEDIF(D8,D7,"y"))</f>
        <v/>
      </c>
      <c r="E9" s="131"/>
      <c r="F9" s="75"/>
      <c r="G9" s="82"/>
      <c r="H9" s="105" t="s">
        <v>75</v>
      </c>
      <c r="I9" s="106">
        <f>IF(D9&lt;65,MIN((AA13*D11),S21),0)</f>
        <v>0</v>
      </c>
      <c r="J9" s="84"/>
      <c r="K9" s="88" t="s">
        <v>76</v>
      </c>
      <c r="L9" s="90">
        <f>M9/52</f>
        <v>0</v>
      </c>
      <c r="M9" s="89">
        <f>IF(I9=0,0,(VLOOKUP($D$9,'IP-rates'!$B$11:$D$60,2+IF($D$10="Female",1,0))*I9/1000))</f>
        <v>0</v>
      </c>
      <c r="N9" s="40"/>
      <c r="O9" s="40"/>
      <c r="P9" s="40"/>
      <c r="Q9" s="40"/>
      <c r="R9" s="37" t="s">
        <v>20</v>
      </c>
      <c r="S9" s="115">
        <v>5000000</v>
      </c>
      <c r="T9" s="40"/>
      <c r="U9" s="18"/>
      <c r="V9" s="114">
        <v>0.1</v>
      </c>
      <c r="W9" s="18"/>
      <c r="X9" s="18"/>
      <c r="Y9" s="18" t="s">
        <v>21</v>
      </c>
      <c r="Z9" s="18"/>
      <c r="AA9" s="18"/>
      <c r="AB9" s="41"/>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row>
    <row r="10" spans="1:416" s="26" customFormat="1" ht="30" customHeight="1">
      <c r="A10" s="18"/>
      <c r="B10" s="68"/>
      <c r="C10" s="73" t="s">
        <v>22</v>
      </c>
      <c r="D10" s="132"/>
      <c r="E10" s="129"/>
      <c r="F10" s="70"/>
      <c r="G10" s="82"/>
      <c r="H10" s="92" t="s">
        <v>23</v>
      </c>
      <c r="I10" s="89">
        <f>IF(D9&gt;69,0,D15)</f>
        <v>0</v>
      </c>
      <c r="J10" s="84"/>
      <c r="K10" s="96" t="s">
        <v>24</v>
      </c>
      <c r="L10" s="100">
        <f>M10/52</f>
        <v>0</v>
      </c>
      <c r="M10" s="101">
        <f>M9+M8+M7</f>
        <v>0</v>
      </c>
      <c r="N10" s="154"/>
      <c r="O10" s="42"/>
      <c r="P10" s="42"/>
      <c r="Q10" s="42"/>
      <c r="R10" s="37" t="s">
        <v>25</v>
      </c>
      <c r="S10" s="43">
        <f>S19</f>
        <v>2000000</v>
      </c>
      <c r="T10" s="42"/>
      <c r="U10" s="18"/>
      <c r="V10" s="114">
        <v>0.15</v>
      </c>
      <c r="W10" s="18"/>
      <c r="X10" s="18"/>
      <c r="Y10" s="18" t="s">
        <v>26</v>
      </c>
      <c r="Z10" s="18"/>
      <c r="AA10" s="18"/>
      <c r="AB10" s="41"/>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row>
    <row r="11" spans="1:416" s="26" customFormat="1" ht="30" customHeight="1">
      <c r="A11" s="18"/>
      <c r="B11" s="68"/>
      <c r="C11" s="73" t="s">
        <v>27</v>
      </c>
      <c r="D11" s="133"/>
      <c r="E11" s="129"/>
      <c r="F11" s="77"/>
      <c r="G11" s="82"/>
      <c r="H11" s="98" t="s">
        <v>28</v>
      </c>
      <c r="I11" s="99">
        <f>IF(D9&gt;66,0,D16)</f>
        <v>0</v>
      </c>
      <c r="J11" s="84"/>
      <c r="K11" s="82"/>
      <c r="L11" s="85"/>
      <c r="M11" s="85"/>
      <c r="N11" s="154"/>
      <c r="O11" s="42"/>
      <c r="P11" s="42"/>
      <c r="Q11" s="42"/>
      <c r="R11" s="37" t="s">
        <v>29</v>
      </c>
      <c r="S11" s="118">
        <f>ROUND(IF($D$9&gt;66,0,($D$12*$D$11*$AC$7))-I7,0)</f>
        <v>0</v>
      </c>
      <c r="T11" s="42"/>
      <c r="U11" s="44" t="str">
        <f>IF(S11&gt;0,CONCATENATE(" you are eligible to apply for additional Death cover of $",S11,U13,".")," ")</f>
        <v xml:space="preserve"> </v>
      </c>
      <c r="V11" s="114">
        <v>0.2</v>
      </c>
      <c r="W11" s="18"/>
      <c r="X11" s="18"/>
      <c r="Y11" s="18"/>
      <c r="Z11" s="18"/>
      <c r="AA11" s="18"/>
      <c r="AB11" s="41"/>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row>
    <row r="12" spans="1:416" s="26" customFormat="1" ht="40.5" customHeight="1">
      <c r="A12" s="18"/>
      <c r="B12" s="68"/>
      <c r="C12" s="73" t="s">
        <v>72</v>
      </c>
      <c r="D12" s="134">
        <v>0.2</v>
      </c>
      <c r="E12" s="129"/>
      <c r="F12" s="70"/>
      <c r="G12" s="86"/>
      <c r="H12" s="159" t="str">
        <f>IF(OR(S11&gt;0,S15&gt;0),CONCATENATE("Due to your Salary level,", U11,U15,U16,".")," ")</f>
        <v xml:space="preserve"> </v>
      </c>
      <c r="I12" s="159"/>
      <c r="J12" s="82"/>
      <c r="K12" s="92" t="s">
        <v>30</v>
      </c>
      <c r="L12" s="90">
        <f t="shared" ref="L12:L14" si="0">M12/52</f>
        <v>0</v>
      </c>
      <c r="M12" s="91">
        <f>IF(I10=0,0,(VLOOKUP($D$9,'D&amp;TPD-Rates'!$B$11:$F$65,2+IF('Permanent employees'!$D$10="Female",1,0)))*I10/10000)</f>
        <v>0</v>
      </c>
      <c r="N12" s="45"/>
      <c r="O12" s="45"/>
      <c r="P12" s="45"/>
      <c r="Q12" s="45"/>
      <c r="R12" s="37" t="s">
        <v>31</v>
      </c>
      <c r="S12" s="43">
        <f>ROUND(MIN(IF($D$9&gt;66,0,($D$12*$D$11*$AC$7)),S9),0)</f>
        <v>0</v>
      </c>
      <c r="T12" s="45"/>
      <c r="U12" s="46"/>
      <c r="V12" s="114">
        <v>0.25</v>
      </c>
      <c r="W12" s="18"/>
      <c r="X12" s="18"/>
      <c r="Y12" s="18"/>
      <c r="Z12" s="18"/>
      <c r="AA12" s="28" t="s">
        <v>32</v>
      </c>
      <c r="AB12" s="41"/>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row>
    <row r="13" spans="1:416" s="26" customFormat="1" ht="30" customHeight="1">
      <c r="A13" s="18"/>
      <c r="B13" s="68"/>
      <c r="C13" s="68"/>
      <c r="D13" s="70"/>
      <c r="E13" s="70"/>
      <c r="F13" s="70"/>
      <c r="G13" s="82"/>
      <c r="H13" s="88" t="s">
        <v>33</v>
      </c>
      <c r="I13" s="95">
        <f>I7+I10</f>
        <v>0</v>
      </c>
      <c r="J13" s="82"/>
      <c r="K13" s="108" t="s">
        <v>34</v>
      </c>
      <c r="L13" s="107">
        <f t="shared" si="0"/>
        <v>0</v>
      </c>
      <c r="M13" s="103">
        <f>IF(I11=0,0,(VLOOKUP($D$9,'D&amp;TPD-Rates'!$B$11:$F$65,4+IF('Permanent employees'!$D$10="Female",1,0)))*I11/10000)</f>
        <v>0</v>
      </c>
      <c r="N13" s="18"/>
      <c r="O13" s="18"/>
      <c r="P13" s="18"/>
      <c r="Q13" s="18"/>
      <c r="R13" s="37" t="s">
        <v>35</v>
      </c>
      <c r="S13" s="118">
        <f>ROUND(S12-I8,0)</f>
        <v>0</v>
      </c>
      <c r="T13" s="18"/>
      <c r="U13" s="44" t="str">
        <f>IF(S13&gt;0,CONCATENATE(" and TPD cover of $",S13)," ")</f>
        <v xml:space="preserve"> </v>
      </c>
      <c r="V13" s="21"/>
      <c r="W13" s="18"/>
      <c r="X13" s="18"/>
      <c r="Y13" s="18"/>
      <c r="Z13" s="18"/>
      <c r="AA13" s="117">
        <v>0.75</v>
      </c>
      <c r="AB13" s="41"/>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row>
    <row r="14" spans="1:416" s="26" customFormat="1" ht="30" customHeight="1">
      <c r="A14" s="18"/>
      <c r="B14" s="68"/>
      <c r="C14" s="157" t="s">
        <v>36</v>
      </c>
      <c r="D14" s="157"/>
      <c r="E14" s="70"/>
      <c r="F14" s="70"/>
      <c r="G14" s="82"/>
      <c r="H14" s="96" t="s">
        <v>37</v>
      </c>
      <c r="I14" s="97">
        <f>I8+I11</f>
        <v>0</v>
      </c>
      <c r="J14" s="84"/>
      <c r="K14" s="109" t="s">
        <v>38</v>
      </c>
      <c r="L14" s="110">
        <f t="shared" si="0"/>
        <v>0</v>
      </c>
      <c r="M14" s="111">
        <f>M13+M12</f>
        <v>0</v>
      </c>
      <c r="N14" s="20"/>
      <c r="O14" s="20"/>
      <c r="P14" s="20"/>
      <c r="Q14" s="20"/>
      <c r="R14" s="37" t="s">
        <v>39</v>
      </c>
      <c r="S14" s="43">
        <f>IF(D9&gt;64,0,MIN(D11*AA13,S8))</f>
        <v>0</v>
      </c>
      <c r="T14" s="20"/>
      <c r="U14" s="20"/>
      <c r="V14" s="21"/>
      <c r="W14" s="18"/>
      <c r="X14" s="18"/>
      <c r="Y14" s="47"/>
      <c r="Z14" s="18"/>
      <c r="AA14" s="18"/>
      <c r="AB14" s="41"/>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row>
    <row r="15" spans="1:416" s="26" customFormat="1" ht="30" customHeight="1">
      <c r="A15" s="18"/>
      <c r="B15" s="68"/>
      <c r="C15" s="80" t="s">
        <v>23</v>
      </c>
      <c r="D15" s="135"/>
      <c r="E15" s="136"/>
      <c r="F15" s="81"/>
      <c r="G15" s="86"/>
      <c r="H15" s="85"/>
      <c r="I15" s="85"/>
      <c r="J15" s="85"/>
      <c r="K15" s="82"/>
      <c r="L15" s="85"/>
      <c r="M15" s="85"/>
      <c r="N15" s="18"/>
      <c r="O15" s="18"/>
      <c r="P15" s="18"/>
      <c r="Q15" s="18"/>
      <c r="R15" s="37" t="s">
        <v>40</v>
      </c>
      <c r="S15" s="118">
        <f>ROUND(S14-I9,0)</f>
        <v>0</v>
      </c>
      <c r="T15" s="18"/>
      <c r="U15" s="44" t="str">
        <f>IF(S15&gt;0," Additional Income Protection cover is available."," ")</f>
        <v xml:space="preserve"> </v>
      </c>
      <c r="V15" s="21"/>
      <c r="W15" s="18"/>
      <c r="X15" s="18"/>
      <c r="Y15" s="47"/>
      <c r="Z15" s="18"/>
      <c r="AA15" s="18"/>
      <c r="AB15" s="41"/>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row>
    <row r="16" spans="1:416" s="26" customFormat="1" ht="30" customHeight="1">
      <c r="A16" s="18"/>
      <c r="B16" s="68"/>
      <c r="C16" s="80" t="s">
        <v>28</v>
      </c>
      <c r="D16" s="135"/>
      <c r="E16" s="136"/>
      <c r="F16" s="81"/>
      <c r="G16" s="86"/>
      <c r="H16" s="88" t="s">
        <v>41</v>
      </c>
      <c r="I16" s="94">
        <f>L19</f>
        <v>0</v>
      </c>
      <c r="J16" s="93"/>
      <c r="K16" s="88" t="s">
        <v>42</v>
      </c>
      <c r="L16" s="90">
        <f>M16/52</f>
        <v>0</v>
      </c>
      <c r="M16" s="95">
        <f>M9</f>
        <v>0</v>
      </c>
      <c r="N16" s="18"/>
      <c r="O16" s="18"/>
      <c r="P16" s="18"/>
      <c r="Q16" s="18"/>
      <c r="R16" s="18"/>
      <c r="S16" s="18"/>
      <c r="T16" s="18"/>
      <c r="U16" s="20" t="str">
        <f>IF(OR(S10&gt;0,S15&gt;0)," Evidence of good health may be required"," ")</f>
        <v xml:space="preserve"> Evidence of good health may be required</v>
      </c>
      <c r="V16" s="21"/>
      <c r="W16" s="18"/>
      <c r="X16" s="49"/>
      <c r="Y16" s="47"/>
      <c r="Z16" s="18"/>
      <c r="AA16" s="18"/>
      <c r="AB16" s="41"/>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row>
    <row r="17" spans="1:416" s="26" customFormat="1" ht="30" customHeight="1" thickBot="1">
      <c r="A17" s="18"/>
      <c r="B17" s="81"/>
      <c r="C17" s="70"/>
      <c r="D17" s="70"/>
      <c r="E17" s="70"/>
      <c r="F17" s="81"/>
      <c r="G17" s="85"/>
      <c r="H17" s="96" t="s">
        <v>43</v>
      </c>
      <c r="I17" s="97">
        <f>M19</f>
        <v>0</v>
      </c>
      <c r="J17" s="93"/>
      <c r="K17" s="102" t="s">
        <v>44</v>
      </c>
      <c r="L17" s="107">
        <f>M17/52</f>
        <v>0</v>
      </c>
      <c r="M17" s="112">
        <f>M7+M12</f>
        <v>0</v>
      </c>
      <c r="N17" s="18"/>
      <c r="O17" s="18"/>
      <c r="P17" s="18"/>
      <c r="Q17" s="18"/>
      <c r="R17" s="18"/>
      <c r="S17" s="18"/>
      <c r="T17" s="18"/>
      <c r="U17" s="18"/>
      <c r="V17" s="21"/>
      <c r="W17" s="18"/>
      <c r="X17" s="18"/>
      <c r="Y17" s="47"/>
      <c r="Z17" s="18"/>
      <c r="AA17" s="18"/>
      <c r="AB17" s="41"/>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row>
    <row r="18" spans="1:416" s="26" customFormat="1" ht="30" customHeight="1">
      <c r="A18" s="18"/>
      <c r="B18" s="68"/>
      <c r="C18" s="68"/>
      <c r="D18" s="68"/>
      <c r="E18" s="68"/>
      <c r="F18" s="68"/>
      <c r="G18" s="84"/>
      <c r="H18" s="161" t="s">
        <v>73</v>
      </c>
      <c r="I18" s="161"/>
      <c r="J18" s="93"/>
      <c r="K18" s="88" t="s">
        <v>45</v>
      </c>
      <c r="L18" s="90">
        <f>M18/52</f>
        <v>0</v>
      </c>
      <c r="M18" s="95">
        <f>M8+M13</f>
        <v>0</v>
      </c>
      <c r="N18" s="49"/>
      <c r="O18" s="49"/>
      <c r="P18" s="49"/>
      <c r="Q18" s="49"/>
      <c r="R18" s="18"/>
      <c r="S18" s="28" t="s">
        <v>25</v>
      </c>
      <c r="T18" s="49"/>
      <c r="U18" s="18"/>
      <c r="V18" s="21"/>
      <c r="W18" s="18"/>
      <c r="X18" s="18"/>
      <c r="Y18" s="47"/>
      <c r="Z18" s="18"/>
      <c r="AA18" s="18"/>
      <c r="AB18" s="41"/>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row>
    <row r="19" spans="1:416" s="26" customFormat="1" ht="34.9" customHeight="1" thickBot="1">
      <c r="A19" s="18"/>
      <c r="B19" s="18"/>
      <c r="C19" s="20"/>
      <c r="D19" s="20"/>
      <c r="E19" s="20"/>
      <c r="F19" s="20"/>
      <c r="G19" s="85"/>
      <c r="H19" s="162"/>
      <c r="I19" s="162"/>
      <c r="J19" s="93"/>
      <c r="K19" s="96" t="s">
        <v>46</v>
      </c>
      <c r="L19" s="100">
        <f>M19/52</f>
        <v>0</v>
      </c>
      <c r="M19" s="97">
        <f>M16+M17+M18</f>
        <v>0</v>
      </c>
      <c r="N19" s="32"/>
      <c r="O19" s="32"/>
      <c r="P19" s="32"/>
      <c r="Q19" s="32"/>
      <c r="R19" s="37" t="s">
        <v>47</v>
      </c>
      <c r="S19" s="115">
        <v>2000000</v>
      </c>
      <c r="T19" s="32"/>
      <c r="U19" s="18"/>
      <c r="V19" s="21"/>
      <c r="W19" s="18"/>
      <c r="X19" s="18"/>
      <c r="Y19" s="18"/>
      <c r="Z19" s="18"/>
      <c r="AA19" s="18"/>
      <c r="AB19" s="41"/>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row>
    <row r="20" spans="1:416" s="18" customFormat="1" ht="25.4" customHeight="1">
      <c r="C20" s="20"/>
      <c r="D20" s="20"/>
      <c r="E20" s="20"/>
      <c r="F20" s="20"/>
      <c r="G20" s="85"/>
      <c r="H20" s="158" t="s">
        <v>49</v>
      </c>
      <c r="I20" s="158"/>
      <c r="J20" s="85"/>
      <c r="K20" s="82"/>
      <c r="L20" s="85"/>
      <c r="M20" s="85"/>
      <c r="N20" s="32"/>
      <c r="O20" s="32"/>
      <c r="P20" s="32"/>
      <c r="Q20" s="32"/>
      <c r="R20" s="37"/>
      <c r="S20" s="116"/>
      <c r="T20" s="32"/>
      <c r="V20" s="21"/>
    </row>
    <row r="21" spans="1:416" s="26" customFormat="1" ht="28" customHeight="1">
      <c r="A21" s="18"/>
      <c r="B21" s="18"/>
      <c r="C21" s="20"/>
      <c r="D21" s="20"/>
      <c r="E21" s="20"/>
      <c r="F21" s="20"/>
      <c r="G21" s="20"/>
      <c r="H21" s="53" t="s">
        <v>50</v>
      </c>
      <c r="I21" s="139"/>
      <c r="J21" s="20"/>
      <c r="K21" s="20"/>
      <c r="L21" s="18"/>
      <c r="M21" s="18"/>
      <c r="N21" s="32"/>
      <c r="O21" s="32"/>
      <c r="P21" s="32"/>
      <c r="Q21" s="32"/>
      <c r="R21" s="37" t="s">
        <v>48</v>
      </c>
      <c r="S21" s="115">
        <v>240000</v>
      </c>
      <c r="T21" s="32"/>
      <c r="U21" s="18"/>
      <c r="V21" s="21"/>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row>
    <row r="22" spans="1:416" s="26" customFormat="1" ht="24" customHeight="1">
      <c r="A22" s="18"/>
      <c r="B22" s="18"/>
      <c r="C22" s="20"/>
      <c r="D22" s="20"/>
      <c r="E22" s="20"/>
      <c r="F22" s="20"/>
      <c r="G22" s="20"/>
      <c r="H22" s="160" t="str">
        <f>IF(OR(S11&gt;0,S15&gt;0),"4. Should you wish to apply for Standard Cover above the Automatic Acceptance Levels please contact Australian Retirement Trust on 13 11 84 for details on how to proceed. Any increase in cover is subject to acceptance by the insurer."," ")</f>
        <v xml:space="preserve"> </v>
      </c>
      <c r="I22" s="160"/>
      <c r="J22" s="48"/>
      <c r="K22" s="50"/>
      <c r="L22" s="50"/>
      <c r="M22" s="50"/>
      <c r="N22" s="50"/>
      <c r="O22" s="50"/>
      <c r="P22" s="50"/>
      <c r="Q22" s="50"/>
      <c r="R22" s="50"/>
      <c r="S22" s="50"/>
      <c r="T22" s="50"/>
      <c r="U22" s="18"/>
      <c r="V22" s="21"/>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row>
    <row r="23" spans="1:416" s="26" customFormat="1" ht="15" customHeight="1">
      <c r="A23" s="18"/>
      <c r="B23" s="18"/>
      <c r="C23" s="51"/>
      <c r="D23" s="51"/>
      <c r="E23" s="51"/>
      <c r="F23" s="51"/>
      <c r="G23" s="20"/>
      <c r="H23" s="160"/>
      <c r="I23" s="160"/>
      <c r="J23" s="48"/>
      <c r="K23" s="50"/>
      <c r="L23" s="50"/>
      <c r="M23" s="50"/>
      <c r="N23" s="50"/>
      <c r="O23" s="50"/>
      <c r="P23" s="50"/>
      <c r="Q23" s="50"/>
      <c r="R23" s="50"/>
      <c r="S23" s="50"/>
      <c r="T23" s="50"/>
      <c r="U23" s="18"/>
      <c r="V23" s="21"/>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row>
    <row r="24" spans="1:416" s="26" customFormat="1" ht="7.4" customHeight="1">
      <c r="A24" s="18"/>
      <c r="B24" s="18"/>
      <c r="C24" s="51"/>
      <c r="D24" s="51"/>
      <c r="E24" s="51"/>
      <c r="F24" s="51"/>
      <c r="G24" s="20"/>
      <c r="H24" s="51"/>
      <c r="I24" s="51"/>
      <c r="J24" s="48"/>
      <c r="K24" s="50"/>
      <c r="L24" s="50"/>
      <c r="M24" s="50"/>
      <c r="N24" s="50"/>
      <c r="O24" s="50"/>
      <c r="P24" s="50"/>
      <c r="Q24" s="50"/>
      <c r="R24" s="50"/>
      <c r="S24" s="50"/>
      <c r="T24" s="50"/>
      <c r="U24" s="18"/>
      <c r="V24" s="21"/>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row>
    <row r="25" spans="1:416" s="26" customFormat="1" ht="14">
      <c r="A25" s="51"/>
      <c r="B25" s="18"/>
      <c r="C25" s="51"/>
      <c r="D25" s="51"/>
      <c r="E25" s="50"/>
      <c r="F25" s="50"/>
      <c r="G25" s="50"/>
      <c r="H25" s="51"/>
      <c r="I25" s="51"/>
      <c r="J25" s="50"/>
      <c r="K25" s="50"/>
      <c r="L25" s="50"/>
      <c r="M25" s="50"/>
      <c r="N25" s="50"/>
      <c r="O25" s="50"/>
      <c r="P25" s="50"/>
      <c r="Q25" s="50"/>
      <c r="R25" s="50"/>
      <c r="S25" s="50"/>
      <c r="T25" s="50"/>
      <c r="U25" s="18"/>
      <c r="V25" s="21"/>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row>
    <row r="26" spans="1:416" s="26" customFormat="1" ht="14">
      <c r="A26" s="18"/>
      <c r="B26" s="18"/>
      <c r="C26" s="142" t="s">
        <v>62</v>
      </c>
      <c r="D26" s="51"/>
      <c r="E26" s="51"/>
      <c r="F26" s="51"/>
      <c r="G26" s="48"/>
      <c r="H26" s="48"/>
      <c r="I26" s="48"/>
      <c r="J26" s="48"/>
      <c r="K26" s="50"/>
      <c r="L26" s="50"/>
      <c r="M26" s="50"/>
      <c r="N26" s="50"/>
      <c r="O26" s="50"/>
      <c r="P26" s="50"/>
      <c r="Q26" s="50"/>
      <c r="R26" s="50"/>
      <c r="S26" s="50"/>
      <c r="T26" s="50"/>
      <c r="U26" s="18"/>
      <c r="V26" s="21"/>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row>
    <row r="27" spans="1:416" s="55" customFormat="1" ht="90" customHeight="1">
      <c r="A27" s="37"/>
      <c r="B27" s="18"/>
      <c r="C27" s="158" t="s">
        <v>63</v>
      </c>
      <c r="D27" s="158"/>
      <c r="E27" s="158"/>
      <c r="F27" s="158"/>
      <c r="G27" s="158"/>
      <c r="H27" s="158"/>
      <c r="I27" s="158"/>
      <c r="J27" s="52"/>
      <c r="K27" s="52"/>
      <c r="L27" s="52"/>
      <c r="M27" s="53"/>
      <c r="N27" s="37"/>
      <c r="O27" s="37"/>
      <c r="P27" s="37"/>
      <c r="Q27" s="37"/>
      <c r="R27" s="37"/>
      <c r="S27" s="37"/>
      <c r="T27" s="37"/>
      <c r="U27" s="37"/>
      <c r="V27" s="54"/>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row>
    <row r="28" spans="1:416" s="55" customFormat="1" ht="21" customHeight="1">
      <c r="A28" s="37"/>
      <c r="B28" s="18"/>
      <c r="C28" s="56"/>
      <c r="D28" s="57"/>
      <c r="E28" s="57"/>
      <c r="F28" s="57"/>
      <c r="G28" s="57"/>
      <c r="H28" s="57"/>
      <c r="I28" s="57"/>
      <c r="J28" s="57"/>
      <c r="K28" s="57"/>
      <c r="L28" s="57"/>
      <c r="M28" s="53"/>
      <c r="N28" s="37"/>
      <c r="O28" s="37"/>
      <c r="P28" s="37"/>
      <c r="Q28" s="37"/>
      <c r="R28" s="37"/>
      <c r="S28" s="37"/>
      <c r="T28" s="37"/>
      <c r="U28" s="37"/>
      <c r="V28" s="54"/>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row>
    <row r="29" spans="1:416" s="55" customFormat="1" ht="14">
      <c r="A29" s="37"/>
      <c r="B29" s="18"/>
      <c r="C29" s="87" t="s">
        <v>51</v>
      </c>
      <c r="D29" s="57"/>
      <c r="E29" s="57"/>
      <c r="F29" s="57"/>
      <c r="G29" s="57"/>
      <c r="H29" s="57"/>
      <c r="I29" s="57"/>
      <c r="J29" s="57"/>
      <c r="K29" s="58"/>
      <c r="L29" s="58"/>
      <c r="M29" s="53"/>
      <c r="N29" s="37"/>
      <c r="O29" s="37"/>
      <c r="P29" s="37"/>
      <c r="Q29" s="37"/>
      <c r="R29" s="37"/>
      <c r="S29" s="37"/>
      <c r="T29" s="37"/>
      <c r="U29" s="37"/>
      <c r="V29" s="54"/>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row>
    <row r="30" spans="1:416" s="63" customFormat="1" ht="16.899999999999999" customHeight="1">
      <c r="A30" s="59"/>
      <c r="B30" s="37"/>
      <c r="C30" s="151" t="s">
        <v>77</v>
      </c>
      <c r="D30" s="152"/>
      <c r="E30" s="152"/>
      <c r="F30" s="152"/>
      <c r="G30" s="152"/>
      <c r="H30" s="152"/>
      <c r="I30" s="152"/>
      <c r="J30" s="152"/>
      <c r="K30" s="60"/>
      <c r="L30" s="60"/>
      <c r="M30" s="61"/>
      <c r="N30" s="59"/>
      <c r="O30" s="59"/>
      <c r="P30" s="59"/>
      <c r="Q30" s="59"/>
      <c r="R30" s="59"/>
      <c r="S30" s="59"/>
      <c r="T30" s="59"/>
      <c r="U30" s="59"/>
      <c r="V30" s="62"/>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c r="IW30" s="59"/>
      <c r="IX30" s="59"/>
      <c r="IY30" s="59"/>
      <c r="IZ30" s="59"/>
      <c r="JA30" s="59"/>
      <c r="JB30" s="59"/>
      <c r="JC30" s="59"/>
      <c r="JD30" s="59"/>
      <c r="JE30" s="59"/>
      <c r="JF30" s="59"/>
      <c r="JG30" s="59"/>
      <c r="JH30" s="59"/>
      <c r="JI30" s="59"/>
      <c r="JJ30" s="59"/>
      <c r="JK30" s="59"/>
      <c r="JL30" s="59"/>
      <c r="JM30" s="59"/>
      <c r="JN30" s="59"/>
      <c r="JO30" s="59"/>
      <c r="JP30" s="59"/>
      <c r="JQ30" s="59"/>
      <c r="JR30" s="59"/>
      <c r="JS30" s="59"/>
      <c r="JT30" s="59"/>
      <c r="JU30" s="59"/>
      <c r="JV30" s="59"/>
      <c r="JW30" s="59"/>
      <c r="JX30" s="59"/>
      <c r="JY30" s="59"/>
      <c r="JZ30" s="59"/>
      <c r="KA30" s="59"/>
      <c r="KB30" s="59"/>
      <c r="KC30" s="59"/>
      <c r="KD30" s="59"/>
      <c r="KE30" s="59"/>
      <c r="KF30" s="59"/>
      <c r="KG30" s="59"/>
      <c r="KH30" s="59"/>
      <c r="KI30" s="59"/>
      <c r="KJ30" s="59"/>
      <c r="KK30" s="59"/>
      <c r="KL30" s="59"/>
      <c r="KM30" s="59"/>
      <c r="KN30" s="59"/>
      <c r="KO30" s="59"/>
      <c r="KP30" s="59"/>
      <c r="KQ30" s="59"/>
      <c r="KR30" s="59"/>
      <c r="KS30" s="59"/>
      <c r="KT30" s="59"/>
      <c r="KU30" s="59"/>
      <c r="KV30" s="59"/>
      <c r="KW30" s="59"/>
      <c r="KX30" s="59"/>
      <c r="KY30" s="59"/>
      <c r="KZ30" s="59"/>
      <c r="LA30" s="59"/>
      <c r="LB30" s="59"/>
      <c r="LC30" s="59"/>
      <c r="LD30" s="59"/>
      <c r="LE30" s="59"/>
      <c r="LF30" s="59"/>
      <c r="LG30" s="59"/>
      <c r="LH30" s="59"/>
      <c r="LI30" s="59"/>
      <c r="LJ30" s="59"/>
      <c r="LK30" s="59"/>
      <c r="LL30" s="59"/>
      <c r="LM30" s="59"/>
      <c r="LN30" s="59"/>
      <c r="LO30" s="59"/>
      <c r="LP30" s="59"/>
      <c r="LQ30" s="59"/>
      <c r="LR30" s="59"/>
      <c r="LS30" s="59"/>
      <c r="LT30" s="59"/>
      <c r="LU30" s="59"/>
      <c r="LV30" s="59"/>
      <c r="LW30" s="59"/>
      <c r="LX30" s="59"/>
      <c r="LY30" s="59"/>
      <c r="LZ30" s="59"/>
      <c r="MA30" s="59"/>
      <c r="MB30" s="59"/>
      <c r="MC30" s="59"/>
      <c r="MD30" s="59"/>
      <c r="ME30" s="59"/>
      <c r="MF30" s="59"/>
      <c r="MG30" s="59"/>
      <c r="MH30" s="59"/>
      <c r="MI30" s="59"/>
      <c r="MJ30" s="59"/>
      <c r="MK30" s="59"/>
      <c r="ML30" s="59"/>
      <c r="MM30" s="59"/>
      <c r="MN30" s="59"/>
      <c r="MO30" s="59"/>
      <c r="MP30" s="59"/>
      <c r="MQ30" s="59"/>
      <c r="MR30" s="59"/>
      <c r="MS30" s="59"/>
      <c r="MT30" s="59"/>
      <c r="MU30" s="59"/>
      <c r="MV30" s="59"/>
      <c r="MW30" s="59"/>
      <c r="MX30" s="59"/>
      <c r="MY30" s="59"/>
      <c r="MZ30" s="59"/>
      <c r="NA30" s="59"/>
      <c r="NB30" s="59"/>
      <c r="NC30" s="59"/>
      <c r="ND30" s="59"/>
      <c r="NE30" s="59"/>
      <c r="NF30" s="59"/>
      <c r="NG30" s="59"/>
      <c r="NH30" s="59"/>
      <c r="NI30" s="59"/>
      <c r="NJ30" s="59"/>
      <c r="NK30" s="59"/>
      <c r="NL30" s="59"/>
      <c r="NM30" s="59"/>
      <c r="NN30" s="59"/>
      <c r="NO30" s="59"/>
      <c r="NP30" s="59"/>
      <c r="NQ30" s="59"/>
      <c r="NR30" s="59"/>
      <c r="NS30" s="59"/>
      <c r="NT30" s="59"/>
      <c r="NU30" s="59"/>
      <c r="NV30" s="59"/>
      <c r="NW30" s="59"/>
      <c r="NX30" s="59"/>
      <c r="NY30" s="59"/>
      <c r="NZ30" s="59"/>
      <c r="OA30" s="59"/>
      <c r="OB30" s="59"/>
      <c r="OC30" s="59"/>
      <c r="OD30" s="59"/>
      <c r="OE30" s="59"/>
      <c r="OF30" s="59"/>
      <c r="OG30" s="59"/>
      <c r="OH30" s="59"/>
      <c r="OI30" s="59"/>
      <c r="OJ30" s="59"/>
      <c r="OK30" s="59"/>
      <c r="OL30" s="59"/>
      <c r="OM30" s="59"/>
      <c r="ON30" s="59"/>
      <c r="OO30" s="59"/>
      <c r="OP30" s="59"/>
      <c r="OQ30" s="59"/>
      <c r="OR30" s="59"/>
      <c r="OS30" s="59"/>
      <c r="OT30" s="59"/>
      <c r="OU30" s="59"/>
      <c r="OV30" s="59"/>
      <c r="OW30" s="59"/>
      <c r="OX30" s="59"/>
      <c r="OY30" s="59"/>
      <c r="OZ30" s="59"/>
    </row>
    <row r="31" spans="1:416" s="63" customFormat="1" ht="38.65" customHeight="1">
      <c r="A31" s="59"/>
      <c r="B31" s="37"/>
      <c r="C31" s="150" t="s">
        <v>52</v>
      </c>
      <c r="D31" s="147"/>
      <c r="E31" s="147"/>
      <c r="F31" s="147"/>
      <c r="G31" s="147"/>
      <c r="H31" s="147"/>
      <c r="I31" s="147"/>
      <c r="J31" s="147"/>
      <c r="K31" s="60"/>
      <c r="L31" s="60"/>
      <c r="M31" s="61"/>
      <c r="N31" s="59"/>
      <c r="O31" s="59"/>
      <c r="P31" s="59"/>
      <c r="Q31" s="59"/>
      <c r="R31" s="59"/>
      <c r="S31" s="59"/>
      <c r="T31" s="59"/>
      <c r="U31" s="59"/>
      <c r="V31" s="62"/>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row>
    <row r="32" spans="1:416" s="63" customFormat="1" ht="47.65" customHeight="1">
      <c r="A32" s="59"/>
      <c r="B32" s="59"/>
      <c r="C32" s="150" t="s">
        <v>53</v>
      </c>
      <c r="D32" s="147"/>
      <c r="E32" s="147"/>
      <c r="F32" s="147"/>
      <c r="G32" s="147"/>
      <c r="H32" s="147"/>
      <c r="I32" s="147"/>
      <c r="J32" s="147"/>
      <c r="K32" s="60"/>
      <c r="L32" s="60"/>
      <c r="M32" s="61"/>
      <c r="N32" s="59"/>
      <c r="O32" s="59"/>
      <c r="P32" s="59"/>
      <c r="Q32" s="59"/>
      <c r="R32" s="59"/>
      <c r="S32" s="59"/>
      <c r="T32" s="59"/>
      <c r="U32" s="59"/>
      <c r="V32" s="62"/>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row>
    <row r="33" spans="1:416" s="63" customFormat="1" ht="18" customHeight="1">
      <c r="A33" s="59"/>
      <c r="B33" s="59"/>
      <c r="C33" s="153" t="s">
        <v>54</v>
      </c>
      <c r="D33" s="153"/>
      <c r="E33" s="153"/>
      <c r="F33" s="153"/>
      <c r="G33" s="153"/>
      <c r="H33" s="153"/>
      <c r="I33" s="153"/>
      <c r="J33" s="153"/>
      <c r="K33" s="153"/>
      <c r="L33" s="153"/>
      <c r="M33" s="59"/>
      <c r="N33" s="59"/>
      <c r="O33" s="59"/>
      <c r="P33" s="59"/>
      <c r="Q33" s="59"/>
      <c r="R33" s="59"/>
      <c r="S33" s="59"/>
      <c r="T33" s="59"/>
      <c r="U33" s="59"/>
      <c r="V33" s="62"/>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row>
    <row r="34" spans="1:416" s="26" customFormat="1" ht="14.65" customHeight="1">
      <c r="A34" s="18"/>
      <c r="B34" s="59"/>
      <c r="C34" s="179" t="s">
        <v>79</v>
      </c>
      <c r="D34" s="179"/>
      <c r="E34" s="179"/>
      <c r="F34" s="179"/>
      <c r="G34" s="179"/>
      <c r="H34" s="179"/>
      <c r="I34" s="179"/>
      <c r="J34" s="179"/>
      <c r="K34" s="179"/>
      <c r="L34" s="179"/>
      <c r="M34" s="18"/>
      <c r="N34" s="18"/>
      <c r="O34" s="18"/>
      <c r="P34" s="18"/>
      <c r="Q34" s="18"/>
      <c r="R34" s="18"/>
      <c r="S34" s="18"/>
      <c r="T34" s="18"/>
      <c r="U34" s="18"/>
      <c r="V34" s="21"/>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row>
    <row r="35" spans="1:416" s="26" customFormat="1" ht="45" hidden="1" customHeight="1">
      <c r="A35" s="18"/>
      <c r="B35" s="59"/>
      <c r="C35" s="146"/>
      <c r="D35" s="147"/>
      <c r="E35" s="147"/>
      <c r="F35" s="147"/>
      <c r="G35" s="147"/>
      <c r="H35" s="147"/>
      <c r="I35" s="147"/>
      <c r="J35" s="147"/>
      <c r="K35" s="20"/>
      <c r="L35" s="18"/>
      <c r="M35" s="18"/>
      <c r="N35" s="18"/>
      <c r="O35" s="18"/>
      <c r="P35" s="18"/>
      <c r="Q35" s="18"/>
      <c r="R35" s="18"/>
      <c r="S35" s="18"/>
      <c r="T35" s="18"/>
      <c r="U35" s="18"/>
      <c r="V35" s="21"/>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row>
    <row r="36" spans="1:416" s="26" customFormat="1" ht="14.65" hidden="1" customHeight="1">
      <c r="A36" s="18"/>
      <c r="B36" s="18"/>
      <c r="C36" s="146"/>
      <c r="D36" s="147"/>
      <c r="E36" s="147"/>
      <c r="F36" s="147"/>
      <c r="G36" s="147"/>
      <c r="H36" s="147"/>
      <c r="I36" s="147"/>
      <c r="J36" s="147"/>
      <c r="K36" s="20"/>
      <c r="L36" s="18"/>
      <c r="M36" s="18"/>
      <c r="N36" s="18"/>
      <c r="O36" s="18"/>
      <c r="P36" s="18"/>
      <c r="Q36" s="18"/>
      <c r="R36" s="18"/>
      <c r="S36" s="18"/>
      <c r="T36" s="18"/>
      <c r="U36" s="18"/>
      <c r="V36" s="21"/>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row>
    <row r="37" spans="1:416" s="26" customFormat="1" ht="14" hidden="1">
      <c r="A37" s="18"/>
      <c r="B37" s="18"/>
      <c r="C37" s="148"/>
      <c r="D37" s="149"/>
      <c r="E37" s="149"/>
      <c r="F37" s="149"/>
      <c r="G37" s="149"/>
      <c r="H37" s="149"/>
      <c r="I37" s="149"/>
      <c r="J37" s="149"/>
      <c r="K37" s="20"/>
      <c r="L37" s="18"/>
      <c r="M37" s="18"/>
      <c r="N37" s="18"/>
      <c r="O37" s="18"/>
      <c r="P37" s="18"/>
      <c r="Q37" s="18"/>
      <c r="R37" s="18"/>
      <c r="S37" s="18"/>
      <c r="T37" s="18"/>
      <c r="U37" s="18"/>
      <c r="V37" s="21"/>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row>
    <row r="38" spans="1:416" s="26" customFormat="1" ht="14" hidden="1">
      <c r="A38" s="18"/>
      <c r="B38" s="18"/>
      <c r="C38" s="20"/>
      <c r="D38" s="57"/>
      <c r="E38" s="57"/>
      <c r="F38" s="57"/>
      <c r="G38" s="57"/>
      <c r="H38" s="57"/>
      <c r="I38" s="57"/>
      <c r="J38" s="57"/>
      <c r="K38" s="20"/>
      <c r="L38" s="18"/>
      <c r="M38" s="18"/>
      <c r="N38" s="18"/>
      <c r="O38" s="18"/>
      <c r="P38" s="18"/>
      <c r="Q38" s="18"/>
      <c r="R38" s="18"/>
      <c r="S38" s="18"/>
      <c r="T38" s="18"/>
      <c r="U38" s="18"/>
      <c r="V38" s="21"/>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row>
    <row r="39" spans="1:416" s="26" customFormat="1" ht="14" hidden="1">
      <c r="A39" s="18"/>
      <c r="B39" s="18"/>
      <c r="C39" s="20"/>
      <c r="D39" s="57"/>
      <c r="E39" s="57"/>
      <c r="F39" s="57"/>
      <c r="G39" s="57"/>
      <c r="H39" s="57"/>
      <c r="I39" s="57"/>
      <c r="J39" s="57"/>
      <c r="K39" s="20"/>
      <c r="L39" s="18"/>
      <c r="M39" s="18"/>
      <c r="N39" s="18"/>
      <c r="O39" s="18"/>
      <c r="P39" s="18"/>
      <c r="Q39" s="18"/>
      <c r="R39" s="18"/>
      <c r="S39" s="18"/>
      <c r="T39" s="18"/>
      <c r="U39" s="18"/>
      <c r="V39" s="21"/>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row>
    <row r="40" spans="1:416" s="26" customFormat="1" ht="14" hidden="1">
      <c r="A40" s="18"/>
      <c r="B40" s="18"/>
      <c r="C40" s="20"/>
      <c r="D40" s="57"/>
      <c r="E40" s="57"/>
      <c r="F40" s="57"/>
      <c r="G40" s="57"/>
      <c r="H40" s="57"/>
      <c r="I40" s="57"/>
      <c r="J40" s="57"/>
      <c r="K40" s="20"/>
      <c r="L40" s="18"/>
      <c r="M40" s="18"/>
      <c r="N40" s="18"/>
      <c r="O40" s="18"/>
      <c r="P40" s="18"/>
      <c r="Q40" s="18"/>
      <c r="R40" s="18"/>
      <c r="S40" s="18"/>
      <c r="T40" s="18"/>
      <c r="U40" s="18"/>
      <c r="V40" s="21"/>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row>
    <row r="41" spans="1:416" s="26" customFormat="1" ht="14" hidden="1">
      <c r="A41" s="18"/>
      <c r="B41" s="18"/>
      <c r="C41" s="20"/>
      <c r="D41" s="57"/>
      <c r="E41" s="57"/>
      <c r="F41" s="57"/>
      <c r="G41" s="57"/>
      <c r="H41" s="57"/>
      <c r="I41" s="57"/>
      <c r="J41" s="57"/>
      <c r="K41" s="20"/>
      <c r="L41" s="18"/>
      <c r="M41" s="18"/>
      <c r="N41" s="18"/>
      <c r="O41" s="18"/>
      <c r="P41" s="18"/>
      <c r="Q41" s="18"/>
      <c r="R41" s="18"/>
      <c r="S41" s="18"/>
      <c r="T41" s="18"/>
      <c r="U41" s="18"/>
      <c r="V41" s="21"/>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row>
    <row r="42" spans="1:416" s="26" customFormat="1" ht="14" hidden="1">
      <c r="A42" s="18"/>
      <c r="B42" s="18"/>
      <c r="C42" s="20"/>
      <c r="D42" s="57"/>
      <c r="E42" s="57"/>
      <c r="F42" s="57"/>
      <c r="G42" s="57"/>
      <c r="H42" s="57"/>
      <c r="I42" s="57"/>
      <c r="J42" s="57"/>
      <c r="K42" s="20"/>
      <c r="L42" s="18"/>
      <c r="M42" s="18"/>
      <c r="N42" s="18"/>
      <c r="O42" s="18"/>
      <c r="P42" s="18"/>
      <c r="Q42" s="18"/>
      <c r="R42" s="18"/>
      <c r="S42" s="18"/>
      <c r="T42" s="18"/>
      <c r="U42" s="18"/>
      <c r="V42" s="21"/>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row>
    <row r="43" spans="1:416" s="26" customFormat="1" ht="14" hidden="1">
      <c r="A43" s="18"/>
      <c r="B43" s="18"/>
      <c r="C43" s="20"/>
      <c r="D43" s="57"/>
      <c r="E43" s="57"/>
      <c r="F43" s="57"/>
      <c r="G43" s="57"/>
      <c r="H43" s="57"/>
      <c r="I43" s="57"/>
      <c r="J43" s="57"/>
      <c r="K43" s="20"/>
      <c r="L43" s="18"/>
      <c r="M43" s="18"/>
      <c r="N43" s="18"/>
      <c r="O43" s="18"/>
      <c r="P43" s="18"/>
      <c r="Q43" s="18"/>
      <c r="R43" s="18"/>
      <c r="S43" s="18"/>
      <c r="T43" s="18"/>
      <c r="U43" s="18"/>
      <c r="V43" s="21"/>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row>
    <row r="44" spans="1:416" s="26" customFormat="1" ht="14" hidden="1">
      <c r="A44" s="18"/>
      <c r="B44" s="18"/>
      <c r="C44" s="20"/>
      <c r="D44" s="57"/>
      <c r="E44" s="57"/>
      <c r="F44" s="57"/>
      <c r="G44" s="57"/>
      <c r="H44" s="57"/>
      <c r="I44" s="57"/>
      <c r="J44" s="57"/>
      <c r="K44" s="20"/>
      <c r="L44" s="18"/>
      <c r="M44" s="18"/>
      <c r="N44" s="18"/>
      <c r="O44" s="18"/>
      <c r="P44" s="18"/>
      <c r="Q44" s="18"/>
      <c r="R44" s="18"/>
      <c r="S44" s="18"/>
      <c r="T44" s="18"/>
      <c r="U44" s="18"/>
      <c r="V44" s="21"/>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row>
    <row r="45" spans="1:416" s="26" customFormat="1" ht="14" hidden="1">
      <c r="A45" s="18"/>
      <c r="B45" s="18"/>
      <c r="C45" s="20"/>
      <c r="D45" s="57"/>
      <c r="E45" s="57"/>
      <c r="F45" s="57"/>
      <c r="G45" s="57"/>
      <c r="H45" s="57"/>
      <c r="I45" s="57"/>
      <c r="J45" s="57"/>
      <c r="K45" s="20"/>
      <c r="L45" s="18"/>
      <c r="M45" s="18"/>
      <c r="N45" s="18"/>
      <c r="O45" s="18"/>
      <c r="P45" s="18"/>
      <c r="Q45" s="18"/>
      <c r="R45" s="18"/>
      <c r="S45" s="18"/>
      <c r="T45" s="18"/>
      <c r="U45" s="18"/>
      <c r="V45" s="21"/>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row>
    <row r="46" spans="1:416" s="26" customFormat="1" ht="14" hidden="1">
      <c r="A46" s="18"/>
      <c r="B46" s="18"/>
      <c r="C46" s="20"/>
      <c r="D46" s="57"/>
      <c r="E46" s="57"/>
      <c r="F46" s="57"/>
      <c r="G46" s="57"/>
      <c r="H46" s="57"/>
      <c r="I46" s="57"/>
      <c r="J46" s="57"/>
      <c r="K46" s="20"/>
      <c r="L46" s="18"/>
      <c r="M46" s="18"/>
      <c r="N46" s="18"/>
      <c r="O46" s="18"/>
      <c r="P46" s="18"/>
      <c r="Q46" s="18"/>
      <c r="R46" s="18"/>
      <c r="S46" s="18"/>
      <c r="T46" s="18"/>
      <c r="U46" s="18"/>
      <c r="V46" s="21"/>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row>
    <row r="47" spans="1:416" s="26" customFormat="1" ht="14" hidden="1">
      <c r="A47" s="18"/>
      <c r="B47" s="18"/>
      <c r="C47" s="20"/>
      <c r="D47" s="57"/>
      <c r="E47" s="57"/>
      <c r="F47" s="57"/>
      <c r="G47" s="57"/>
      <c r="H47" s="57"/>
      <c r="I47" s="57"/>
      <c r="J47" s="57"/>
      <c r="K47" s="20"/>
      <c r="L47" s="18"/>
      <c r="M47" s="18"/>
      <c r="N47" s="18"/>
      <c r="O47" s="18"/>
      <c r="P47" s="18"/>
      <c r="Q47" s="18"/>
      <c r="R47" s="18"/>
      <c r="S47" s="18"/>
      <c r="T47" s="18"/>
      <c r="U47" s="18"/>
      <c r="V47" s="21"/>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row>
    <row r="48" spans="1:416" s="26" customFormat="1" ht="14" hidden="1">
      <c r="A48" s="18"/>
      <c r="B48" s="18"/>
      <c r="C48" s="20"/>
      <c r="D48" s="57"/>
      <c r="E48" s="57"/>
      <c r="F48" s="57"/>
      <c r="G48" s="57"/>
      <c r="H48" s="57"/>
      <c r="I48" s="57"/>
      <c r="J48" s="57"/>
      <c r="K48" s="18"/>
      <c r="L48" s="18"/>
      <c r="M48" s="18"/>
      <c r="N48" s="18"/>
      <c r="O48" s="18"/>
      <c r="P48" s="18"/>
      <c r="Q48" s="18"/>
      <c r="R48" s="18"/>
      <c r="S48" s="18"/>
      <c r="T48" s="18"/>
      <c r="U48" s="18"/>
      <c r="V48" s="21"/>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c r="NV48" s="18"/>
      <c r="NW48" s="18"/>
      <c r="NX48" s="18"/>
      <c r="NY48" s="18"/>
      <c r="NZ48" s="18"/>
      <c r="OA48" s="18"/>
      <c r="OB48" s="18"/>
      <c r="OC48" s="18"/>
      <c r="OD48" s="18"/>
      <c r="OE48" s="18"/>
      <c r="OF48" s="18"/>
      <c r="OG48" s="18"/>
      <c r="OH48" s="18"/>
      <c r="OI48" s="18"/>
      <c r="OJ48" s="18"/>
      <c r="OK48" s="18"/>
      <c r="OL48" s="18"/>
      <c r="OM48" s="18"/>
      <c r="ON48" s="18"/>
      <c r="OO48" s="18"/>
      <c r="OP48" s="18"/>
      <c r="OQ48" s="18"/>
      <c r="OR48" s="18"/>
      <c r="OS48" s="18"/>
      <c r="OT48" s="18"/>
      <c r="OU48" s="18"/>
      <c r="OV48" s="18"/>
      <c r="OW48" s="18"/>
      <c r="OX48" s="18"/>
      <c r="OY48" s="18"/>
      <c r="OZ48" s="18"/>
    </row>
    <row r="49" spans="1:416" s="26" customFormat="1" ht="14" hidden="1">
      <c r="A49" s="18"/>
      <c r="B49" s="18"/>
      <c r="C49" s="20"/>
      <c r="D49" s="20"/>
      <c r="E49" s="20"/>
      <c r="F49" s="20"/>
      <c r="G49" s="20"/>
      <c r="H49" s="20"/>
      <c r="I49" s="20"/>
      <c r="J49" s="20"/>
      <c r="K49" s="20"/>
      <c r="L49" s="18"/>
      <c r="M49" s="18"/>
      <c r="N49" s="18"/>
      <c r="O49" s="18"/>
      <c r="P49" s="18"/>
      <c r="Q49" s="18"/>
      <c r="R49" s="18"/>
      <c r="S49" s="18"/>
      <c r="T49" s="18"/>
      <c r="U49" s="18"/>
      <c r="V49" s="21"/>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c r="LD49" s="18"/>
      <c r="LE49" s="18"/>
      <c r="LF49" s="18"/>
      <c r="LG49" s="18"/>
      <c r="LH49" s="18"/>
      <c r="LI49" s="18"/>
      <c r="LJ49" s="18"/>
      <c r="LK49" s="18"/>
      <c r="LL49" s="18"/>
      <c r="LM49" s="18"/>
      <c r="LN49" s="18"/>
      <c r="LO49" s="18"/>
      <c r="LP49" s="18"/>
      <c r="LQ49" s="18"/>
      <c r="LR49" s="18"/>
      <c r="LS49" s="18"/>
      <c r="LT49" s="18"/>
      <c r="LU49" s="18"/>
      <c r="LV49" s="18"/>
      <c r="LW49" s="18"/>
      <c r="LX49" s="18"/>
      <c r="LY49" s="18"/>
      <c r="LZ49" s="18"/>
      <c r="MA49" s="18"/>
      <c r="MB49" s="18"/>
      <c r="MC49" s="18"/>
      <c r="MD49" s="18"/>
      <c r="ME49" s="18"/>
      <c r="MF49" s="18"/>
      <c r="MG49" s="18"/>
      <c r="MH49" s="18"/>
      <c r="MI49" s="18"/>
      <c r="MJ49" s="18"/>
      <c r="MK49" s="18"/>
      <c r="ML49" s="18"/>
      <c r="MM49" s="18"/>
      <c r="MN49" s="18"/>
      <c r="MO49" s="18"/>
      <c r="MP49" s="18"/>
      <c r="MQ49" s="18"/>
      <c r="MR49" s="18"/>
      <c r="MS49" s="18"/>
      <c r="MT49" s="18"/>
      <c r="MU49" s="18"/>
      <c r="MV49" s="18"/>
      <c r="MW49" s="18"/>
      <c r="MX49" s="18"/>
      <c r="MY49" s="18"/>
      <c r="MZ49" s="18"/>
      <c r="NA49" s="18"/>
      <c r="NB49" s="18"/>
      <c r="NC49" s="18"/>
      <c r="ND49" s="18"/>
      <c r="NE49" s="18"/>
      <c r="NF49" s="18"/>
      <c r="NG49" s="18"/>
      <c r="NH49" s="18"/>
      <c r="NI49" s="18"/>
      <c r="NJ49" s="18"/>
      <c r="NK49" s="18"/>
      <c r="NL49" s="18"/>
      <c r="NM49" s="18"/>
      <c r="NN49" s="18"/>
      <c r="NO49" s="18"/>
      <c r="NP49" s="18"/>
      <c r="NQ49" s="18"/>
      <c r="NR49" s="18"/>
      <c r="NS49" s="18"/>
      <c r="NT49" s="18"/>
      <c r="NU49" s="18"/>
      <c r="NV49" s="18"/>
      <c r="NW49" s="18"/>
      <c r="NX49" s="18"/>
      <c r="NY49" s="18"/>
      <c r="NZ49" s="18"/>
      <c r="OA49" s="18"/>
      <c r="OB49" s="18"/>
      <c r="OC49" s="18"/>
      <c r="OD49" s="18"/>
      <c r="OE49" s="18"/>
      <c r="OF49" s="18"/>
      <c r="OG49" s="18"/>
      <c r="OH49" s="18"/>
      <c r="OI49" s="18"/>
      <c r="OJ49" s="18"/>
      <c r="OK49" s="18"/>
      <c r="OL49" s="18"/>
      <c r="OM49" s="18"/>
      <c r="ON49" s="18"/>
      <c r="OO49" s="18"/>
      <c r="OP49" s="18"/>
      <c r="OQ49" s="18"/>
      <c r="OR49" s="18"/>
      <c r="OS49" s="18"/>
      <c r="OT49" s="18"/>
      <c r="OU49" s="18"/>
      <c r="OV49" s="18"/>
      <c r="OW49" s="18"/>
      <c r="OX49" s="18"/>
      <c r="OY49" s="18"/>
      <c r="OZ49" s="18"/>
    </row>
    <row r="50" spans="1:416" s="26" customFormat="1" ht="14" hidden="1">
      <c r="A50" s="18"/>
      <c r="B50" s="18"/>
      <c r="C50" s="18"/>
      <c r="D50" s="18"/>
      <c r="E50" s="18"/>
      <c r="F50" s="18"/>
      <c r="G50" s="20"/>
      <c r="H50" s="20"/>
      <c r="I50" s="20"/>
      <c r="J50" s="20"/>
      <c r="K50" s="20"/>
      <c r="L50" s="18"/>
      <c r="M50" s="18"/>
      <c r="N50" s="18"/>
      <c r="O50" s="18"/>
      <c r="P50" s="18"/>
      <c r="Q50" s="18"/>
      <c r="R50" s="18"/>
      <c r="S50" s="18"/>
      <c r="T50" s="18"/>
      <c r="U50" s="18"/>
      <c r="V50" s="21"/>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18"/>
      <c r="JL50" s="18"/>
      <c r="JM50" s="18"/>
      <c r="JN50" s="18"/>
      <c r="JO50" s="18"/>
      <c r="JP50" s="18"/>
      <c r="JQ50" s="18"/>
      <c r="JR50" s="18"/>
      <c r="JS50" s="18"/>
      <c r="JT50" s="18"/>
      <c r="JU50" s="18"/>
      <c r="JV50" s="18"/>
      <c r="JW50" s="18"/>
      <c r="JX50" s="18"/>
      <c r="JY50" s="18"/>
      <c r="JZ50" s="18"/>
      <c r="KA50" s="18"/>
      <c r="KB50" s="18"/>
      <c r="KC50" s="18"/>
      <c r="KD50" s="18"/>
      <c r="KE50" s="18"/>
      <c r="KF50" s="18"/>
      <c r="KG50" s="18"/>
      <c r="KH50" s="18"/>
      <c r="KI50" s="18"/>
      <c r="KJ50" s="18"/>
      <c r="KK50" s="18"/>
      <c r="KL50" s="18"/>
      <c r="KM50" s="18"/>
      <c r="KN50" s="18"/>
      <c r="KO50" s="18"/>
      <c r="KP50" s="18"/>
      <c r="KQ50" s="18"/>
      <c r="KR50" s="18"/>
      <c r="KS50" s="18"/>
      <c r="KT50" s="18"/>
      <c r="KU50" s="18"/>
      <c r="KV50" s="18"/>
      <c r="KW50" s="18"/>
      <c r="KX50" s="18"/>
      <c r="KY50" s="18"/>
      <c r="KZ50" s="18"/>
      <c r="LA50" s="18"/>
      <c r="LB50" s="18"/>
      <c r="LC50" s="18"/>
      <c r="LD50" s="18"/>
      <c r="LE50" s="18"/>
      <c r="LF50" s="18"/>
      <c r="LG50" s="18"/>
      <c r="LH50" s="18"/>
      <c r="LI50" s="18"/>
      <c r="LJ50" s="18"/>
      <c r="LK50" s="18"/>
      <c r="LL50" s="18"/>
      <c r="LM50" s="18"/>
      <c r="LN50" s="18"/>
      <c r="LO50" s="18"/>
      <c r="LP50" s="18"/>
      <c r="LQ50" s="18"/>
      <c r="LR50" s="18"/>
      <c r="LS50" s="18"/>
      <c r="LT50" s="18"/>
      <c r="LU50" s="18"/>
      <c r="LV50" s="18"/>
      <c r="LW50" s="18"/>
      <c r="LX50" s="18"/>
      <c r="LY50" s="18"/>
      <c r="LZ50" s="18"/>
      <c r="MA50" s="18"/>
      <c r="MB50" s="18"/>
      <c r="MC50" s="18"/>
      <c r="MD50" s="18"/>
      <c r="ME50" s="18"/>
      <c r="MF50" s="18"/>
      <c r="MG50" s="18"/>
      <c r="MH50" s="18"/>
      <c r="MI50" s="18"/>
      <c r="MJ50" s="18"/>
      <c r="MK50" s="18"/>
      <c r="ML50" s="18"/>
      <c r="MM50" s="18"/>
      <c r="MN50" s="18"/>
      <c r="MO50" s="18"/>
      <c r="MP50" s="18"/>
      <c r="MQ50" s="18"/>
      <c r="MR50" s="18"/>
      <c r="MS50" s="18"/>
      <c r="MT50" s="18"/>
      <c r="MU50" s="18"/>
      <c r="MV50" s="18"/>
      <c r="MW50" s="18"/>
      <c r="MX50" s="18"/>
      <c r="MY50" s="18"/>
      <c r="MZ50" s="18"/>
      <c r="NA50" s="18"/>
      <c r="NB50" s="18"/>
      <c r="NC50" s="18"/>
      <c r="ND50" s="18"/>
      <c r="NE50" s="18"/>
      <c r="NF50" s="18"/>
      <c r="NG50" s="18"/>
      <c r="NH50" s="18"/>
      <c r="NI50" s="18"/>
      <c r="NJ50" s="18"/>
      <c r="NK50" s="18"/>
      <c r="NL50" s="18"/>
      <c r="NM50" s="18"/>
      <c r="NN50" s="18"/>
      <c r="NO50" s="18"/>
      <c r="NP50" s="18"/>
      <c r="NQ50" s="18"/>
      <c r="NR50" s="18"/>
      <c r="NS50" s="18"/>
      <c r="NT50" s="18"/>
      <c r="NU50" s="18"/>
      <c r="NV50" s="18"/>
      <c r="NW50" s="18"/>
      <c r="NX50" s="18"/>
      <c r="NY50" s="18"/>
      <c r="NZ50" s="18"/>
      <c r="OA50" s="18"/>
      <c r="OB50" s="18"/>
      <c r="OC50" s="18"/>
      <c r="OD50" s="18"/>
      <c r="OE50" s="18"/>
      <c r="OF50" s="18"/>
      <c r="OG50" s="18"/>
      <c r="OH50" s="18"/>
      <c r="OI50" s="18"/>
      <c r="OJ50" s="18"/>
      <c r="OK50" s="18"/>
      <c r="OL50" s="18"/>
      <c r="OM50" s="18"/>
      <c r="ON50" s="18"/>
      <c r="OO50" s="18"/>
      <c r="OP50" s="18"/>
      <c r="OQ50" s="18"/>
      <c r="OR50" s="18"/>
      <c r="OS50" s="18"/>
      <c r="OT50" s="18"/>
      <c r="OU50" s="18"/>
      <c r="OV50" s="18"/>
      <c r="OW50" s="18"/>
      <c r="OX50" s="18"/>
      <c r="OY50" s="18"/>
      <c r="OZ50" s="18"/>
    </row>
    <row r="51" spans="1:416" s="26" customFormat="1" ht="14" hidden="1">
      <c r="A51" s="18"/>
      <c r="B51" s="18"/>
      <c r="C51" s="20"/>
      <c r="D51" s="20"/>
      <c r="E51" s="20"/>
      <c r="F51" s="20"/>
      <c r="G51" s="20"/>
      <c r="H51" s="20"/>
      <c r="I51" s="20"/>
      <c r="J51" s="20"/>
      <c r="K51" s="20"/>
      <c r="L51" s="18"/>
      <c r="M51" s="18"/>
      <c r="N51" s="18"/>
      <c r="O51" s="18"/>
      <c r="P51" s="18"/>
      <c r="Q51" s="18"/>
      <c r="R51" s="18"/>
      <c r="S51" s="18"/>
      <c r="T51" s="18"/>
      <c r="U51" s="18"/>
      <c r="V51" s="21"/>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c r="KJ51" s="18"/>
      <c r="KK51" s="18"/>
      <c r="KL51" s="18"/>
      <c r="KM51" s="18"/>
      <c r="KN51" s="18"/>
      <c r="KO51" s="18"/>
      <c r="KP51" s="18"/>
      <c r="KQ51" s="18"/>
      <c r="KR51" s="18"/>
      <c r="KS51" s="18"/>
      <c r="KT51" s="18"/>
      <c r="KU51" s="18"/>
      <c r="KV51" s="18"/>
      <c r="KW51" s="18"/>
      <c r="KX51" s="18"/>
      <c r="KY51" s="18"/>
      <c r="KZ51" s="18"/>
      <c r="LA51" s="18"/>
      <c r="LB51" s="18"/>
      <c r="LC51" s="18"/>
      <c r="LD51" s="18"/>
      <c r="LE51" s="18"/>
      <c r="LF51" s="18"/>
      <c r="LG51" s="18"/>
      <c r="LH51" s="18"/>
      <c r="LI51" s="18"/>
      <c r="LJ51" s="18"/>
      <c r="LK51" s="18"/>
      <c r="LL51" s="18"/>
      <c r="LM51" s="18"/>
      <c r="LN51" s="18"/>
      <c r="LO51" s="18"/>
      <c r="LP51" s="18"/>
      <c r="LQ51" s="18"/>
      <c r="LR51" s="18"/>
      <c r="LS51" s="18"/>
      <c r="LT51" s="18"/>
      <c r="LU51" s="18"/>
      <c r="LV51" s="18"/>
      <c r="LW51" s="18"/>
      <c r="LX51" s="18"/>
      <c r="LY51" s="18"/>
      <c r="LZ51" s="18"/>
      <c r="MA51" s="18"/>
      <c r="MB51" s="18"/>
      <c r="MC51" s="18"/>
      <c r="MD51" s="18"/>
      <c r="ME51" s="18"/>
      <c r="MF51" s="18"/>
      <c r="MG51" s="18"/>
      <c r="MH51" s="18"/>
      <c r="MI51" s="18"/>
      <c r="MJ51" s="18"/>
      <c r="MK51" s="18"/>
      <c r="ML51" s="18"/>
      <c r="MM51" s="18"/>
      <c r="MN51" s="18"/>
      <c r="MO51" s="18"/>
      <c r="MP51" s="18"/>
      <c r="MQ51" s="18"/>
      <c r="MR51" s="18"/>
      <c r="MS51" s="18"/>
      <c r="MT51" s="18"/>
      <c r="MU51" s="18"/>
      <c r="MV51" s="18"/>
      <c r="MW51" s="18"/>
      <c r="MX51" s="18"/>
      <c r="MY51" s="18"/>
      <c r="MZ51" s="18"/>
      <c r="NA51" s="18"/>
      <c r="NB51" s="18"/>
      <c r="NC51" s="18"/>
      <c r="ND51" s="18"/>
      <c r="NE51" s="18"/>
      <c r="NF51" s="18"/>
      <c r="NG51" s="18"/>
      <c r="NH51" s="18"/>
      <c r="NI51" s="18"/>
      <c r="NJ51" s="18"/>
      <c r="NK51" s="18"/>
      <c r="NL51" s="18"/>
      <c r="NM51" s="18"/>
      <c r="NN51" s="18"/>
      <c r="NO51" s="18"/>
      <c r="NP51" s="18"/>
      <c r="NQ51" s="18"/>
      <c r="NR51" s="18"/>
      <c r="NS51" s="18"/>
      <c r="NT51" s="18"/>
      <c r="NU51" s="18"/>
      <c r="NV51" s="18"/>
      <c r="NW51" s="18"/>
      <c r="NX51" s="18"/>
      <c r="NY51" s="18"/>
      <c r="NZ51" s="18"/>
      <c r="OA51" s="18"/>
      <c r="OB51" s="18"/>
      <c r="OC51" s="18"/>
      <c r="OD51" s="18"/>
      <c r="OE51" s="18"/>
      <c r="OF51" s="18"/>
      <c r="OG51" s="18"/>
      <c r="OH51" s="18"/>
      <c r="OI51" s="18"/>
      <c r="OJ51" s="18"/>
      <c r="OK51" s="18"/>
      <c r="OL51" s="18"/>
      <c r="OM51" s="18"/>
      <c r="ON51" s="18"/>
      <c r="OO51" s="18"/>
      <c r="OP51" s="18"/>
      <c r="OQ51" s="18"/>
      <c r="OR51" s="18"/>
      <c r="OS51" s="18"/>
      <c r="OT51" s="18"/>
      <c r="OU51" s="18"/>
      <c r="OV51" s="18"/>
      <c r="OW51" s="18"/>
      <c r="OX51" s="18"/>
      <c r="OY51" s="18"/>
      <c r="OZ51" s="18"/>
    </row>
    <row r="52" spans="1:416" s="26" customFormat="1" ht="14" hidden="1">
      <c r="A52" s="18"/>
      <c r="B52" s="18"/>
      <c r="C52" s="20"/>
      <c r="D52" s="20"/>
      <c r="E52" s="20"/>
      <c r="F52" s="20"/>
      <c r="G52" s="20"/>
      <c r="H52" s="20"/>
      <c r="I52" s="20"/>
      <c r="J52" s="20"/>
      <c r="K52" s="20"/>
      <c r="L52" s="18"/>
      <c r="M52" s="18"/>
      <c r="N52" s="18"/>
      <c r="O52" s="18"/>
      <c r="P52" s="18"/>
      <c r="Q52" s="18"/>
      <c r="R52" s="18"/>
      <c r="S52" s="18"/>
      <c r="T52" s="18"/>
      <c r="U52" s="18"/>
      <c r="V52" s="21"/>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c r="JK52" s="18"/>
      <c r="JL52" s="18"/>
      <c r="JM52" s="18"/>
      <c r="JN52" s="18"/>
      <c r="JO52" s="18"/>
      <c r="JP52" s="18"/>
      <c r="JQ52" s="18"/>
      <c r="JR52" s="18"/>
      <c r="JS52" s="18"/>
      <c r="JT52" s="18"/>
      <c r="JU52" s="18"/>
      <c r="JV52" s="18"/>
      <c r="JW52" s="18"/>
      <c r="JX52" s="18"/>
      <c r="JY52" s="18"/>
      <c r="JZ52" s="18"/>
      <c r="KA52" s="18"/>
      <c r="KB52" s="18"/>
      <c r="KC52" s="18"/>
      <c r="KD52" s="18"/>
      <c r="KE52" s="18"/>
      <c r="KF52" s="18"/>
      <c r="KG52" s="18"/>
      <c r="KH52" s="18"/>
      <c r="KI52" s="18"/>
      <c r="KJ52" s="18"/>
      <c r="KK52" s="18"/>
      <c r="KL52" s="18"/>
      <c r="KM52" s="18"/>
      <c r="KN52" s="18"/>
      <c r="KO52" s="18"/>
      <c r="KP52" s="18"/>
      <c r="KQ52" s="18"/>
      <c r="KR52" s="18"/>
      <c r="KS52" s="18"/>
      <c r="KT52" s="18"/>
      <c r="KU52" s="18"/>
      <c r="KV52" s="18"/>
      <c r="KW52" s="18"/>
      <c r="KX52" s="18"/>
      <c r="KY52" s="18"/>
      <c r="KZ52" s="18"/>
      <c r="LA52" s="18"/>
      <c r="LB52" s="18"/>
      <c r="LC52" s="18"/>
      <c r="LD52" s="18"/>
      <c r="LE52" s="18"/>
      <c r="LF52" s="18"/>
      <c r="LG52" s="18"/>
      <c r="LH52" s="18"/>
      <c r="LI52" s="18"/>
      <c r="LJ52" s="18"/>
      <c r="LK52" s="18"/>
      <c r="LL52" s="18"/>
      <c r="LM52" s="18"/>
      <c r="LN52" s="18"/>
      <c r="LO52" s="18"/>
      <c r="LP52" s="18"/>
      <c r="LQ52" s="18"/>
      <c r="LR52" s="18"/>
      <c r="LS52" s="18"/>
      <c r="LT52" s="18"/>
      <c r="LU52" s="18"/>
      <c r="LV52" s="18"/>
      <c r="LW52" s="18"/>
      <c r="LX52" s="18"/>
      <c r="LY52" s="18"/>
      <c r="LZ52" s="18"/>
      <c r="MA52" s="18"/>
      <c r="MB52" s="18"/>
      <c r="MC52" s="18"/>
      <c r="MD52" s="18"/>
      <c r="ME52" s="18"/>
      <c r="MF52" s="18"/>
      <c r="MG52" s="18"/>
      <c r="MH52" s="18"/>
      <c r="MI52" s="18"/>
      <c r="MJ52" s="18"/>
      <c r="MK52" s="18"/>
      <c r="ML52" s="18"/>
      <c r="MM52" s="18"/>
      <c r="MN52" s="18"/>
      <c r="MO52" s="18"/>
      <c r="MP52" s="18"/>
      <c r="MQ52" s="18"/>
      <c r="MR52" s="18"/>
      <c r="MS52" s="18"/>
      <c r="MT52" s="18"/>
      <c r="MU52" s="18"/>
      <c r="MV52" s="18"/>
      <c r="MW52" s="18"/>
      <c r="MX52" s="18"/>
      <c r="MY52" s="18"/>
      <c r="MZ52" s="18"/>
      <c r="NA52" s="18"/>
      <c r="NB52" s="18"/>
      <c r="NC52" s="18"/>
      <c r="ND52" s="18"/>
      <c r="NE52" s="18"/>
      <c r="NF52" s="18"/>
      <c r="NG52" s="18"/>
      <c r="NH52" s="18"/>
      <c r="NI52" s="18"/>
      <c r="NJ52" s="18"/>
      <c r="NK52" s="18"/>
      <c r="NL52" s="18"/>
      <c r="NM52" s="18"/>
      <c r="NN52" s="18"/>
      <c r="NO52" s="18"/>
      <c r="NP52" s="18"/>
      <c r="NQ52" s="18"/>
      <c r="NR52" s="18"/>
      <c r="NS52" s="18"/>
      <c r="NT52" s="18"/>
      <c r="NU52" s="18"/>
      <c r="NV52" s="18"/>
      <c r="NW52" s="18"/>
      <c r="NX52" s="18"/>
      <c r="NY52" s="18"/>
      <c r="NZ52" s="18"/>
      <c r="OA52" s="18"/>
      <c r="OB52" s="18"/>
      <c r="OC52" s="18"/>
      <c r="OD52" s="18"/>
      <c r="OE52" s="18"/>
      <c r="OF52" s="18"/>
      <c r="OG52" s="18"/>
      <c r="OH52" s="18"/>
      <c r="OI52" s="18"/>
      <c r="OJ52" s="18"/>
      <c r="OK52" s="18"/>
      <c r="OL52" s="18"/>
      <c r="OM52" s="18"/>
      <c r="ON52" s="18"/>
      <c r="OO52" s="18"/>
      <c r="OP52" s="18"/>
      <c r="OQ52" s="18"/>
      <c r="OR52" s="18"/>
      <c r="OS52" s="18"/>
      <c r="OT52" s="18"/>
      <c r="OU52" s="18"/>
      <c r="OV52" s="18"/>
      <c r="OW52" s="18"/>
      <c r="OX52" s="18"/>
      <c r="OY52" s="18"/>
      <c r="OZ52" s="18"/>
    </row>
    <row r="53" spans="1:416" s="26" customFormat="1" ht="14" hidden="1">
      <c r="A53" s="18"/>
      <c r="B53" s="18"/>
      <c r="C53" s="20"/>
      <c r="D53" s="20"/>
      <c r="E53" s="20"/>
      <c r="F53" s="20"/>
      <c r="G53" s="20"/>
      <c r="H53" s="20"/>
      <c r="I53" s="20"/>
      <c r="J53" s="20"/>
      <c r="K53" s="20"/>
      <c r="L53" s="18"/>
      <c r="M53" s="18"/>
      <c r="N53" s="18"/>
      <c r="O53" s="18"/>
      <c r="P53" s="18"/>
      <c r="Q53" s="18"/>
      <c r="R53" s="18"/>
      <c r="S53" s="18"/>
      <c r="T53" s="18"/>
      <c r="U53" s="18"/>
      <c r="V53" s="21"/>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row>
    <row r="54" spans="1:416" s="26" customFormat="1" ht="14" hidden="1">
      <c r="A54" s="18"/>
      <c r="B54" s="18"/>
      <c r="C54" s="20"/>
      <c r="D54" s="20"/>
      <c r="E54" s="20"/>
      <c r="F54" s="20"/>
      <c r="G54" s="20"/>
      <c r="H54" s="20"/>
      <c r="I54" s="20"/>
      <c r="J54" s="20"/>
      <c r="K54" s="20"/>
      <c r="L54" s="18"/>
      <c r="M54" s="18"/>
      <c r="N54" s="18"/>
      <c r="O54" s="18"/>
      <c r="P54" s="18"/>
      <c r="Q54" s="18"/>
      <c r="R54" s="18"/>
      <c r="S54" s="18"/>
      <c r="T54" s="18"/>
      <c r="U54" s="18"/>
      <c r="V54" s="21"/>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18"/>
      <c r="JG54" s="18"/>
      <c r="JH54" s="18"/>
      <c r="JI54" s="18"/>
      <c r="JJ54" s="18"/>
      <c r="JK54" s="18"/>
      <c r="JL54" s="18"/>
      <c r="JM54" s="18"/>
      <c r="JN54" s="18"/>
      <c r="JO54" s="18"/>
      <c r="JP54" s="18"/>
      <c r="JQ54" s="18"/>
      <c r="JR54" s="18"/>
      <c r="JS54" s="18"/>
      <c r="JT54" s="18"/>
      <c r="JU54" s="18"/>
      <c r="JV54" s="18"/>
      <c r="JW54" s="18"/>
      <c r="JX54" s="18"/>
      <c r="JY54" s="18"/>
      <c r="JZ54" s="18"/>
      <c r="KA54" s="18"/>
      <c r="KB54" s="18"/>
      <c r="KC54" s="18"/>
      <c r="KD54" s="18"/>
      <c r="KE54" s="18"/>
      <c r="KF54" s="18"/>
      <c r="KG54" s="18"/>
      <c r="KH54" s="18"/>
      <c r="KI54" s="18"/>
      <c r="KJ54" s="18"/>
      <c r="KK54" s="18"/>
      <c r="KL54" s="18"/>
      <c r="KM54" s="18"/>
      <c r="KN54" s="18"/>
      <c r="KO54" s="18"/>
      <c r="KP54" s="18"/>
      <c r="KQ54" s="18"/>
      <c r="KR54" s="18"/>
      <c r="KS54" s="18"/>
      <c r="KT54" s="18"/>
      <c r="KU54" s="18"/>
      <c r="KV54" s="18"/>
      <c r="KW54" s="18"/>
      <c r="KX54" s="18"/>
      <c r="KY54" s="18"/>
      <c r="KZ54" s="18"/>
      <c r="LA54" s="18"/>
      <c r="LB54" s="18"/>
      <c r="LC54" s="18"/>
      <c r="LD54" s="18"/>
      <c r="LE54" s="18"/>
      <c r="LF54" s="18"/>
      <c r="LG54" s="18"/>
      <c r="LH54" s="18"/>
      <c r="LI54" s="18"/>
      <c r="LJ54" s="18"/>
      <c r="LK54" s="18"/>
      <c r="LL54" s="18"/>
      <c r="LM54" s="18"/>
      <c r="LN54" s="18"/>
      <c r="LO54" s="18"/>
      <c r="LP54" s="18"/>
      <c r="LQ54" s="18"/>
      <c r="LR54" s="18"/>
      <c r="LS54" s="18"/>
      <c r="LT54" s="18"/>
      <c r="LU54" s="18"/>
      <c r="LV54" s="18"/>
      <c r="LW54" s="18"/>
      <c r="LX54" s="18"/>
      <c r="LY54" s="18"/>
      <c r="LZ54" s="18"/>
      <c r="MA54" s="18"/>
      <c r="MB54" s="18"/>
      <c r="MC54" s="18"/>
      <c r="MD54" s="18"/>
      <c r="ME54" s="18"/>
      <c r="MF54" s="18"/>
      <c r="MG54" s="18"/>
      <c r="MH54" s="18"/>
      <c r="MI54" s="18"/>
      <c r="MJ54" s="18"/>
      <c r="MK54" s="18"/>
      <c r="ML54" s="18"/>
      <c r="MM54" s="18"/>
      <c r="MN54" s="18"/>
      <c r="MO54" s="18"/>
      <c r="MP54" s="18"/>
      <c r="MQ54" s="18"/>
      <c r="MR54" s="18"/>
      <c r="MS54" s="18"/>
      <c r="MT54" s="18"/>
      <c r="MU54" s="18"/>
      <c r="MV54" s="18"/>
      <c r="MW54" s="18"/>
      <c r="MX54" s="18"/>
      <c r="MY54" s="18"/>
      <c r="MZ54" s="18"/>
      <c r="NA54" s="18"/>
      <c r="NB54" s="18"/>
      <c r="NC54" s="18"/>
      <c r="ND54" s="18"/>
      <c r="NE54" s="18"/>
      <c r="NF54" s="18"/>
      <c r="NG54" s="18"/>
      <c r="NH54" s="18"/>
      <c r="NI54" s="18"/>
      <c r="NJ54" s="18"/>
      <c r="NK54" s="18"/>
      <c r="NL54" s="18"/>
      <c r="NM54" s="18"/>
      <c r="NN54" s="18"/>
      <c r="NO54" s="18"/>
      <c r="NP54" s="18"/>
      <c r="NQ54" s="18"/>
      <c r="NR54" s="18"/>
      <c r="NS54" s="18"/>
      <c r="NT54" s="18"/>
      <c r="NU54" s="18"/>
      <c r="NV54" s="18"/>
      <c r="NW54" s="18"/>
      <c r="NX54" s="18"/>
      <c r="NY54" s="18"/>
      <c r="NZ54" s="18"/>
      <c r="OA54" s="18"/>
      <c r="OB54" s="18"/>
      <c r="OC54" s="18"/>
      <c r="OD54" s="18"/>
      <c r="OE54" s="18"/>
      <c r="OF54" s="18"/>
      <c r="OG54" s="18"/>
      <c r="OH54" s="18"/>
      <c r="OI54" s="18"/>
      <c r="OJ54" s="18"/>
      <c r="OK54" s="18"/>
      <c r="OL54" s="18"/>
      <c r="OM54" s="18"/>
      <c r="ON54" s="18"/>
      <c r="OO54" s="18"/>
      <c r="OP54" s="18"/>
      <c r="OQ54" s="18"/>
      <c r="OR54" s="18"/>
      <c r="OS54" s="18"/>
      <c r="OT54" s="18"/>
      <c r="OU54" s="18"/>
      <c r="OV54" s="18"/>
      <c r="OW54" s="18"/>
      <c r="OX54" s="18"/>
      <c r="OY54" s="18"/>
      <c r="OZ54" s="18"/>
    </row>
    <row r="55" spans="1:416" s="26" customFormat="1" ht="14" hidden="1">
      <c r="A55" s="18"/>
      <c r="B55" s="18"/>
      <c r="C55" s="20"/>
      <c r="D55" s="20"/>
      <c r="E55" s="20"/>
      <c r="F55" s="20"/>
      <c r="G55" s="20"/>
      <c r="H55" s="20"/>
      <c r="I55" s="20"/>
      <c r="J55" s="20"/>
      <c r="K55" s="20"/>
      <c r="L55" s="18"/>
      <c r="M55" s="18"/>
      <c r="N55" s="18"/>
      <c r="O55" s="18"/>
      <c r="P55" s="18"/>
      <c r="Q55" s="18"/>
      <c r="R55" s="18"/>
      <c r="S55" s="18"/>
      <c r="T55" s="18"/>
      <c r="U55" s="18"/>
      <c r="V55" s="21"/>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c r="JK55" s="18"/>
      <c r="JL55" s="18"/>
      <c r="JM55" s="18"/>
      <c r="JN55" s="18"/>
      <c r="JO55" s="18"/>
      <c r="JP55" s="18"/>
      <c r="JQ55" s="18"/>
      <c r="JR55" s="18"/>
      <c r="JS55" s="18"/>
      <c r="JT55" s="18"/>
      <c r="JU55" s="18"/>
      <c r="JV55" s="18"/>
      <c r="JW55" s="18"/>
      <c r="JX55" s="18"/>
      <c r="JY55" s="18"/>
      <c r="JZ55" s="18"/>
      <c r="KA55" s="18"/>
      <c r="KB55" s="18"/>
      <c r="KC55" s="18"/>
      <c r="KD55" s="18"/>
      <c r="KE55" s="18"/>
      <c r="KF55" s="18"/>
      <c r="KG55" s="18"/>
      <c r="KH55" s="18"/>
      <c r="KI55" s="18"/>
      <c r="KJ55" s="18"/>
      <c r="KK55" s="18"/>
      <c r="KL55" s="18"/>
      <c r="KM55" s="18"/>
      <c r="KN55" s="18"/>
      <c r="KO55" s="18"/>
      <c r="KP55" s="18"/>
      <c r="KQ55" s="18"/>
      <c r="KR55" s="18"/>
      <c r="KS55" s="18"/>
      <c r="KT55" s="18"/>
      <c r="KU55" s="18"/>
      <c r="KV55" s="18"/>
      <c r="KW55" s="18"/>
      <c r="KX55" s="18"/>
      <c r="KY55" s="18"/>
      <c r="KZ55" s="18"/>
      <c r="LA55" s="18"/>
      <c r="LB55" s="18"/>
      <c r="LC55" s="18"/>
      <c r="LD55" s="18"/>
      <c r="LE55" s="18"/>
      <c r="LF55" s="18"/>
      <c r="LG55" s="18"/>
      <c r="LH55" s="18"/>
      <c r="LI55" s="18"/>
      <c r="LJ55" s="18"/>
      <c r="LK55" s="18"/>
      <c r="LL55" s="18"/>
      <c r="LM55" s="18"/>
      <c r="LN55" s="18"/>
      <c r="LO55" s="18"/>
      <c r="LP55" s="18"/>
      <c r="LQ55" s="18"/>
      <c r="LR55" s="18"/>
      <c r="LS55" s="18"/>
      <c r="LT55" s="18"/>
      <c r="LU55" s="18"/>
      <c r="LV55" s="18"/>
      <c r="LW55" s="18"/>
      <c r="LX55" s="18"/>
      <c r="LY55" s="18"/>
      <c r="LZ55" s="18"/>
      <c r="MA55" s="18"/>
      <c r="MB55" s="18"/>
      <c r="MC55" s="18"/>
      <c r="MD55" s="18"/>
      <c r="ME55" s="18"/>
      <c r="MF55" s="18"/>
      <c r="MG55" s="18"/>
      <c r="MH55" s="18"/>
      <c r="MI55" s="18"/>
      <c r="MJ55" s="18"/>
      <c r="MK55" s="18"/>
      <c r="ML55" s="18"/>
      <c r="MM55" s="18"/>
      <c r="MN55" s="18"/>
      <c r="MO55" s="18"/>
      <c r="MP55" s="18"/>
      <c r="MQ55" s="18"/>
      <c r="MR55" s="18"/>
      <c r="MS55" s="18"/>
      <c r="MT55" s="18"/>
      <c r="MU55" s="18"/>
      <c r="MV55" s="18"/>
      <c r="MW55" s="18"/>
      <c r="MX55" s="18"/>
      <c r="MY55" s="18"/>
      <c r="MZ55" s="18"/>
      <c r="NA55" s="18"/>
      <c r="NB55" s="18"/>
      <c r="NC55" s="18"/>
      <c r="ND55" s="18"/>
      <c r="NE55" s="18"/>
      <c r="NF55" s="18"/>
      <c r="NG55" s="18"/>
      <c r="NH55" s="18"/>
      <c r="NI55" s="18"/>
      <c r="NJ55" s="18"/>
      <c r="NK55" s="18"/>
      <c r="NL55" s="18"/>
      <c r="NM55" s="18"/>
      <c r="NN55" s="18"/>
      <c r="NO55" s="18"/>
      <c r="NP55" s="18"/>
      <c r="NQ55" s="18"/>
      <c r="NR55" s="18"/>
      <c r="NS55" s="18"/>
      <c r="NT55" s="18"/>
      <c r="NU55" s="18"/>
      <c r="NV55" s="18"/>
      <c r="NW55" s="18"/>
      <c r="NX55" s="18"/>
      <c r="NY55" s="18"/>
      <c r="NZ55" s="18"/>
      <c r="OA55" s="18"/>
      <c r="OB55" s="18"/>
      <c r="OC55" s="18"/>
      <c r="OD55" s="18"/>
      <c r="OE55" s="18"/>
      <c r="OF55" s="18"/>
      <c r="OG55" s="18"/>
      <c r="OH55" s="18"/>
      <c r="OI55" s="18"/>
      <c r="OJ55" s="18"/>
      <c r="OK55" s="18"/>
      <c r="OL55" s="18"/>
      <c r="OM55" s="18"/>
      <c r="ON55" s="18"/>
      <c r="OO55" s="18"/>
      <c r="OP55" s="18"/>
      <c r="OQ55" s="18"/>
      <c r="OR55" s="18"/>
      <c r="OS55" s="18"/>
      <c r="OT55" s="18"/>
      <c r="OU55" s="18"/>
      <c r="OV55" s="18"/>
      <c r="OW55" s="18"/>
      <c r="OX55" s="18"/>
      <c r="OY55" s="18"/>
      <c r="OZ55" s="18"/>
    </row>
  </sheetData>
  <sheetProtection algorithmName="SHA-512" hashValue="4ALQDXfKKErAQjP8kioOve5PPm9bghnAIfdOmnmXcyiWJpk0QRP5V5c5J7xOpRdSveuXzMoa/fo/BqMNUVfbWQ==" saltValue="Cj6BFyLWSir1mgovNXITGg==" spinCount="100000" sheet="1" objects="1" selectLockedCells="1"/>
  <mergeCells count="16">
    <mergeCell ref="N10:N11"/>
    <mergeCell ref="C35:J35"/>
    <mergeCell ref="C6:D6"/>
    <mergeCell ref="C14:D14"/>
    <mergeCell ref="C27:I27"/>
    <mergeCell ref="H12:I12"/>
    <mergeCell ref="H22:I23"/>
    <mergeCell ref="H20:I20"/>
    <mergeCell ref="H18:I19"/>
    <mergeCell ref="C34:L34"/>
    <mergeCell ref="C36:J36"/>
    <mergeCell ref="C37:J37"/>
    <mergeCell ref="C32:J32"/>
    <mergeCell ref="C30:J30"/>
    <mergeCell ref="C31:J31"/>
    <mergeCell ref="C33:L33"/>
  </mergeCells>
  <conditionalFormatting sqref="N9:P10 T9:T10 N12:P12 T12">
    <cfRule type="expression" dxfId="9" priority="13">
      <formula>A10="yes"</formula>
    </cfRule>
    <cfRule type="expression" dxfId="8" priority="14" stopIfTrue="1">
      <formula>"d14=""yes"""</formula>
    </cfRule>
  </conditionalFormatting>
  <conditionalFormatting sqref="Q9:Q10 Q12">
    <cfRule type="expression" dxfId="7" priority="1">
      <formula>C10="yes"</formula>
    </cfRule>
    <cfRule type="expression" dxfId="6" priority="2" stopIfTrue="1">
      <formula>"d14=""yes"""</formula>
    </cfRule>
  </conditionalFormatting>
  <dataValidations count="3">
    <dataValidation type="list" allowBlank="1" showInputMessage="1" showErrorMessage="1" sqref="D14" xr:uid="{00000000-0002-0000-0000-000003000000}">
      <formula1>$V$8:$V$13</formula1>
    </dataValidation>
    <dataValidation type="list" allowBlank="1" showInputMessage="1" showErrorMessage="1" sqref="D12" xr:uid="{ACFACD96-86E3-4F9E-8CDA-53FB938F397F}">
      <formula1>$V$8:$V$12</formula1>
    </dataValidation>
    <dataValidation type="list" allowBlank="1" showInputMessage="1" showErrorMessage="1" sqref="D10" xr:uid="{00000000-0002-0000-0000-000000000000}">
      <formula1>$Y$9:$Y$10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5BFF-00D8-4133-87E9-74097DBA6DC0}">
  <dimension ref="A1:OZ51"/>
  <sheetViews>
    <sheetView showGridLines="0" topLeftCell="A5" zoomScale="53" zoomScaleNormal="90" workbookViewId="0">
      <selection activeCell="D10" sqref="D10"/>
    </sheetView>
  </sheetViews>
  <sheetFormatPr defaultColWidth="0" defaultRowHeight="16.899999999999999" customHeight="1" zeroHeight="1"/>
  <cols>
    <col min="1" max="1" width="6.54296875" style="14" customWidth="1"/>
    <col min="2" max="2" width="4" style="14" customWidth="1"/>
    <col min="3" max="3" width="56" style="15" customWidth="1"/>
    <col min="4" max="4" width="31.1796875" style="15" customWidth="1"/>
    <col min="5" max="5" width="1.54296875" style="15" customWidth="1"/>
    <col min="6" max="6" width="4.1796875" style="15" customWidth="1"/>
    <col min="7" max="7" width="3.26953125" style="15" customWidth="1"/>
    <col min="8" max="8" width="49.26953125" style="15" customWidth="1"/>
    <col min="9" max="9" width="18.26953125" style="15" customWidth="1"/>
    <col min="10" max="10" width="4" style="15" customWidth="1"/>
    <col min="11" max="11" width="41.81640625" style="15" customWidth="1"/>
    <col min="12" max="13" width="15.26953125" style="14" customWidth="1"/>
    <col min="14" max="14" width="4.26953125" style="14" customWidth="1"/>
    <col min="15" max="17" width="4.26953125" style="14" hidden="1" customWidth="1"/>
    <col min="18" max="18" width="25.54296875" style="14" hidden="1" customWidth="1"/>
    <col min="19" max="19" width="16.26953125" style="14" hidden="1" customWidth="1"/>
    <col min="20" max="20" width="4.26953125" style="14" hidden="1" customWidth="1"/>
    <col min="21" max="21" width="42.1796875" style="14" hidden="1" customWidth="1"/>
    <col min="22" max="22" width="16.54296875" style="16" hidden="1" customWidth="1"/>
    <col min="23" max="24" width="4.26953125" style="14" hidden="1" customWidth="1"/>
    <col min="25" max="25" width="12.1796875" style="14" hidden="1" customWidth="1"/>
    <col min="26" max="26" width="6.26953125" style="14" hidden="1" customWidth="1"/>
    <col min="27" max="27" width="10.7265625" style="14" hidden="1" customWidth="1"/>
    <col min="28" max="28" width="14.7265625" style="14" hidden="1" customWidth="1"/>
    <col min="29" max="29" width="11.81640625" style="14" hidden="1" customWidth="1"/>
    <col min="30" max="30" width="4.26953125" style="14" hidden="1" customWidth="1"/>
    <col min="31" max="31" width="14.7265625" style="14" hidden="1" customWidth="1"/>
    <col min="32" max="32" width="10.26953125" style="14" hidden="1" customWidth="1"/>
    <col min="33" max="63" width="4.26953125" style="14" hidden="1" customWidth="1"/>
    <col min="64" max="416" width="0" style="14" hidden="1" customWidth="1"/>
    <col min="417" max="16384" width="4.26953125" style="17" hidden="1"/>
  </cols>
  <sheetData>
    <row r="1" spans="1:416" s="18" customFormat="1" ht="37.5" customHeight="1">
      <c r="B1" s="19"/>
      <c r="C1" s="64" t="s">
        <v>60</v>
      </c>
      <c r="D1" s="20"/>
      <c r="E1" s="20"/>
      <c r="F1" s="20"/>
      <c r="G1" s="20"/>
      <c r="H1" s="20"/>
      <c r="I1" s="20"/>
      <c r="J1" s="20"/>
      <c r="K1" s="20"/>
      <c r="V1" s="21"/>
    </row>
    <row r="2" spans="1:416" s="18" customFormat="1" ht="37.5" customHeight="1">
      <c r="C2" s="143" t="s">
        <v>66</v>
      </c>
      <c r="D2" s="20"/>
      <c r="E2" s="20"/>
      <c r="F2" s="20"/>
      <c r="G2" s="20"/>
      <c r="H2" s="20"/>
      <c r="I2" s="20"/>
      <c r="J2" s="20"/>
      <c r="K2" s="23" t="s">
        <v>0</v>
      </c>
      <c r="V2" s="21"/>
    </row>
    <row r="3" spans="1:416" s="18" customFormat="1" ht="14">
      <c r="C3" s="24"/>
      <c r="D3" s="20"/>
      <c r="E3" s="20"/>
      <c r="F3" s="20"/>
      <c r="G3" s="20"/>
      <c r="H3" s="20"/>
      <c r="I3" s="20"/>
      <c r="J3" s="20"/>
      <c r="K3" s="20"/>
      <c r="V3" s="21"/>
    </row>
    <row r="4" spans="1:416" s="26" customFormat="1" ht="12" customHeight="1">
      <c r="A4" s="18"/>
      <c r="B4" s="68"/>
      <c r="C4" s="69"/>
      <c r="D4" s="70"/>
      <c r="E4" s="70"/>
      <c r="F4" s="70"/>
      <c r="G4" s="20"/>
      <c r="H4" s="25"/>
      <c r="I4" s="20"/>
      <c r="J4" s="20"/>
      <c r="K4" s="25"/>
      <c r="L4" s="18"/>
      <c r="M4" s="18"/>
      <c r="N4" s="18"/>
      <c r="O4" s="18"/>
      <c r="P4" s="18"/>
      <c r="Q4" s="18"/>
      <c r="R4" s="18"/>
      <c r="S4" s="18"/>
      <c r="T4" s="18"/>
      <c r="U4" s="18"/>
      <c r="V4" s="21"/>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row>
    <row r="5" spans="1:416" s="26" customFormat="1" ht="30" customHeight="1">
      <c r="A5" s="18"/>
      <c r="B5" s="68"/>
      <c r="C5" s="67" t="s">
        <v>1</v>
      </c>
      <c r="D5" s="71"/>
      <c r="E5" s="70"/>
      <c r="F5" s="70"/>
      <c r="G5" s="66"/>
      <c r="H5" s="65" t="s">
        <v>2</v>
      </c>
      <c r="I5" s="66"/>
      <c r="J5" s="66"/>
      <c r="K5" s="65" t="s">
        <v>3</v>
      </c>
      <c r="L5" s="18"/>
      <c r="M5" s="18"/>
      <c r="N5" s="18"/>
      <c r="O5" s="18"/>
      <c r="P5" s="18"/>
      <c r="Q5" s="18"/>
      <c r="R5" s="18"/>
      <c r="S5" s="18"/>
      <c r="T5" s="18"/>
      <c r="U5" s="18"/>
      <c r="V5" s="21"/>
      <c r="W5" s="18"/>
      <c r="X5" s="18"/>
      <c r="Y5" s="18"/>
      <c r="Z5" s="18"/>
      <c r="AA5" s="18"/>
      <c r="AB5" s="27" t="s">
        <v>4</v>
      </c>
      <c r="AC5" s="119">
        <v>67</v>
      </c>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row>
    <row r="6" spans="1:416" s="26" customFormat="1" ht="30" customHeight="1" thickBot="1">
      <c r="A6" s="18"/>
      <c r="B6" s="68"/>
      <c r="C6" s="155" t="s">
        <v>5</v>
      </c>
      <c r="D6" s="156"/>
      <c r="E6" s="72"/>
      <c r="F6" s="72"/>
      <c r="G6" s="82"/>
      <c r="H6" s="82"/>
      <c r="I6" s="82"/>
      <c r="J6" s="82"/>
      <c r="K6" s="82"/>
      <c r="L6" s="83" t="s">
        <v>6</v>
      </c>
      <c r="M6" s="83" t="s">
        <v>7</v>
      </c>
      <c r="N6" s="18"/>
      <c r="O6" s="18"/>
      <c r="P6" s="18"/>
      <c r="Q6" s="18"/>
      <c r="R6" s="29" t="s">
        <v>8</v>
      </c>
      <c r="S6" s="18"/>
      <c r="T6" s="18"/>
      <c r="U6" s="18"/>
      <c r="V6" s="29" t="s">
        <v>8</v>
      </c>
      <c r="W6" s="18"/>
      <c r="X6" s="18"/>
      <c r="Y6" s="18"/>
      <c r="Z6" s="18"/>
      <c r="AA6" s="18"/>
      <c r="AB6" s="30" t="s">
        <v>9</v>
      </c>
      <c r="AC6" s="31">
        <f>D8+365.25*AC5</f>
        <v>24471.75</v>
      </c>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row>
    <row r="7" spans="1:416" s="26" customFormat="1" ht="30" customHeight="1" thickBot="1">
      <c r="A7" s="18"/>
      <c r="B7" s="68"/>
      <c r="C7" s="73" t="s">
        <v>10</v>
      </c>
      <c r="D7" s="128"/>
      <c r="E7" s="129"/>
      <c r="F7" s="74"/>
      <c r="G7" s="82"/>
      <c r="H7" s="88" t="s">
        <v>11</v>
      </c>
      <c r="I7" s="89">
        <f>IF(OR(D9=0,$D$9&gt;64),0,VLOOKUP(D9,'D&amp;TPD-Rates'!H11:I60,2,FALSE))</f>
        <v>0</v>
      </c>
      <c r="J7" s="84"/>
      <c r="K7" s="88" t="s">
        <v>12</v>
      </c>
      <c r="L7" s="90">
        <f>IF(I7=0,0,VLOOKUP(D9, 'D&amp;TPD-Rates'!H:K, 3, FALSE))</f>
        <v>0</v>
      </c>
      <c r="M7" s="91">
        <f>L7*52</f>
        <v>0</v>
      </c>
      <c r="N7" s="33"/>
      <c r="O7" s="33"/>
      <c r="P7" s="33"/>
      <c r="Q7" s="33"/>
      <c r="R7" s="18"/>
      <c r="S7" s="34"/>
      <c r="T7" s="33"/>
      <c r="U7" s="18"/>
      <c r="V7" s="113"/>
      <c r="W7" s="18"/>
      <c r="X7" s="18"/>
      <c r="Y7" s="35" t="s">
        <v>13</v>
      </c>
      <c r="Z7" s="18"/>
      <c r="AA7" s="18"/>
      <c r="AB7" s="30" t="s">
        <v>14</v>
      </c>
      <c r="AC7" s="36">
        <f>DATEDIF(D7,AC6,"M")/12</f>
        <v>66.916666666666671</v>
      </c>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row>
    <row r="8" spans="1:416" s="26" customFormat="1" ht="30" customHeight="1" thickBot="1">
      <c r="A8" s="18"/>
      <c r="B8" s="68"/>
      <c r="C8" s="73" t="s">
        <v>15</v>
      </c>
      <c r="D8" s="128"/>
      <c r="E8" s="129"/>
      <c r="F8" s="74"/>
      <c r="G8" s="82"/>
      <c r="H8" s="102" t="s">
        <v>16</v>
      </c>
      <c r="I8" s="104">
        <f>IF(OR(D9=0,$D$9&gt;64),0,VLOOKUP(D9, 'D&amp;TPD-Rates'!H11:I60, 2, FALSE))</f>
        <v>0</v>
      </c>
      <c r="J8" s="84"/>
      <c r="K8" s="102" t="s">
        <v>17</v>
      </c>
      <c r="L8" s="107">
        <f>IF(I8=0,0,VLOOKUP(D9, 'D&amp;TPD-Rates'!H:K, 4, FALSE))</f>
        <v>0</v>
      </c>
      <c r="M8" s="103">
        <f>L8*52</f>
        <v>0</v>
      </c>
      <c r="N8" s="33"/>
      <c r="O8" s="33"/>
      <c r="P8" s="33"/>
      <c r="Q8" s="33"/>
      <c r="R8" s="37" t="s">
        <v>18</v>
      </c>
      <c r="S8" s="115">
        <v>600000</v>
      </c>
      <c r="T8" s="33"/>
      <c r="U8" s="18"/>
      <c r="V8" s="114">
        <v>0.05</v>
      </c>
      <c r="W8" s="18"/>
      <c r="X8" s="18"/>
      <c r="Y8" s="18"/>
      <c r="Z8" s="38"/>
      <c r="AA8" s="18"/>
      <c r="AB8" s="30"/>
      <c r="AC8" s="39"/>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row>
    <row r="9" spans="1:416" s="26" customFormat="1" ht="30" customHeight="1" thickBot="1">
      <c r="A9" s="18"/>
      <c r="B9" s="68"/>
      <c r="C9" s="73" t="s">
        <v>19</v>
      </c>
      <c r="D9" s="130" t="str">
        <f>IF(OR(D7="",D8=""),"",DATEDIF(D8,D7,"y"))</f>
        <v/>
      </c>
      <c r="E9" s="131"/>
      <c r="F9" s="75"/>
      <c r="G9" s="82"/>
      <c r="H9" s="105"/>
      <c r="I9" s="106"/>
      <c r="J9" s="84"/>
      <c r="K9" s="88"/>
      <c r="L9" s="90"/>
      <c r="M9" s="89"/>
      <c r="N9" s="40"/>
      <c r="O9" s="40"/>
      <c r="P9" s="40"/>
      <c r="Q9" s="40"/>
      <c r="R9" s="37" t="s">
        <v>20</v>
      </c>
      <c r="S9" s="115">
        <v>3000000</v>
      </c>
      <c r="T9" s="40"/>
      <c r="U9" s="18"/>
      <c r="V9" s="114">
        <v>0.1</v>
      </c>
      <c r="W9" s="18"/>
      <c r="X9" s="18"/>
      <c r="Y9" s="18" t="s">
        <v>21</v>
      </c>
      <c r="Z9" s="18"/>
      <c r="AA9" s="18"/>
      <c r="AB9" s="41"/>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row>
    <row r="10" spans="1:416" s="26" customFormat="1" ht="30" customHeight="1" thickBot="1">
      <c r="A10" s="18"/>
      <c r="B10" s="68"/>
      <c r="C10" s="73" t="s">
        <v>22</v>
      </c>
      <c r="D10" s="132"/>
      <c r="E10" s="129"/>
      <c r="F10" s="76"/>
      <c r="G10" s="82"/>
      <c r="H10" s="92" t="s">
        <v>23</v>
      </c>
      <c r="I10" s="89">
        <f>IF(D9&gt;69,0,D13)</f>
        <v>0</v>
      </c>
      <c r="J10" s="84"/>
      <c r="K10" s="96" t="s">
        <v>24</v>
      </c>
      <c r="L10" s="100">
        <f>M10/52</f>
        <v>0</v>
      </c>
      <c r="M10" s="101">
        <f>SUM(M7:M8)</f>
        <v>0</v>
      </c>
      <c r="N10" s="154"/>
      <c r="O10" s="42"/>
      <c r="P10" s="42"/>
      <c r="Q10" s="42"/>
      <c r="R10" s="37" t="s">
        <v>25</v>
      </c>
      <c r="S10" s="43">
        <f>S19</f>
        <v>1500000</v>
      </c>
      <c r="T10" s="42"/>
      <c r="U10" s="18"/>
      <c r="V10" s="114">
        <v>0.15</v>
      </c>
      <c r="W10" s="18"/>
      <c r="X10" s="18"/>
      <c r="Y10" s="18" t="s">
        <v>26</v>
      </c>
      <c r="Z10" s="18"/>
      <c r="AA10" s="18"/>
      <c r="AB10" s="41"/>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row>
    <row r="11" spans="1:416" s="26" customFormat="1" ht="30" customHeight="1" thickBot="1">
      <c r="A11" s="18"/>
      <c r="B11" s="68"/>
      <c r="C11" s="68"/>
      <c r="D11" s="68"/>
      <c r="E11" s="68"/>
      <c r="F11" s="68"/>
      <c r="G11" s="82"/>
      <c r="H11" s="98" t="s">
        <v>28</v>
      </c>
      <c r="I11" s="99">
        <f>IF(D9&gt;66,0,D14)</f>
        <v>0</v>
      </c>
      <c r="J11" s="84"/>
      <c r="K11" s="82"/>
      <c r="L11" s="85"/>
      <c r="M11" s="85"/>
      <c r="N11" s="154"/>
      <c r="O11" s="42"/>
      <c r="P11" s="42"/>
      <c r="Q11" s="42"/>
      <c r="R11" s="37" t="s">
        <v>29</v>
      </c>
      <c r="S11" s="118">
        <f>ROUND(IF($D$9&gt;66,0,(#REF!*$D$11*$AC$7))-I7,0)</f>
        <v>0</v>
      </c>
      <c r="T11" s="42"/>
      <c r="U11" s="44" t="str">
        <f>IF(S11&gt;0,CONCATENATE(" you are eligible to apply for additional Death cover of $",S11,U13,".")," ")</f>
        <v xml:space="preserve"> </v>
      </c>
      <c r="V11" s="114">
        <v>0.2</v>
      </c>
      <c r="W11" s="18"/>
      <c r="X11" s="18"/>
      <c r="Y11" s="18"/>
      <c r="Z11" s="18"/>
      <c r="AA11" s="18"/>
      <c r="AB11" s="41"/>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row>
    <row r="12" spans="1:416" s="26" customFormat="1" ht="40.5" customHeight="1" thickBot="1">
      <c r="A12" s="18"/>
      <c r="B12" s="68"/>
      <c r="C12" s="144" t="s">
        <v>69</v>
      </c>
      <c r="D12" s="140"/>
      <c r="E12" s="70"/>
      <c r="F12" s="68"/>
      <c r="G12" s="86"/>
      <c r="H12" s="159"/>
      <c r="I12" s="159"/>
      <c r="J12" s="82"/>
      <c r="K12" s="92" t="s">
        <v>30</v>
      </c>
      <c r="L12" s="90">
        <f t="shared" ref="L12:L14" si="0">M12/52</f>
        <v>0</v>
      </c>
      <c r="M12" s="91">
        <f>IF(OR(D9="",$D$9=0),0,(VLOOKUP($D$9,'D&amp;TPD-Rates'!$M$11:$Q$65,2+IF($D$10="Female",1,0)))*I10/10000)</f>
        <v>0</v>
      </c>
      <c r="N12" s="45"/>
      <c r="O12" s="45"/>
      <c r="P12" s="45"/>
      <c r="Q12" s="45"/>
      <c r="R12" s="37" t="s">
        <v>31</v>
      </c>
      <c r="S12" s="43">
        <f>ROUND(MIN(IF($D$9&gt;66,0,(#REF!*$D$11*$AC$7)),S9),0)</f>
        <v>0</v>
      </c>
      <c r="T12" s="45"/>
      <c r="U12" s="46"/>
      <c r="V12" s="114">
        <v>0.25</v>
      </c>
      <c r="W12" s="18"/>
      <c r="X12" s="18"/>
      <c r="Y12" s="18"/>
      <c r="Z12" s="18"/>
      <c r="AA12" s="28" t="s">
        <v>32</v>
      </c>
      <c r="AB12" s="41"/>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row>
    <row r="13" spans="1:416" s="26" customFormat="1" ht="30" customHeight="1" thickBot="1">
      <c r="A13" s="18"/>
      <c r="B13" s="68"/>
      <c r="C13" s="80" t="s">
        <v>23</v>
      </c>
      <c r="D13" s="135"/>
      <c r="E13" s="136"/>
      <c r="F13" s="79"/>
      <c r="G13" s="82"/>
      <c r="H13" s="88" t="s">
        <v>33</v>
      </c>
      <c r="I13" s="95">
        <f>I7+I10</f>
        <v>0</v>
      </c>
      <c r="J13" s="82"/>
      <c r="K13" s="108" t="s">
        <v>34</v>
      </c>
      <c r="L13" s="107">
        <f t="shared" si="0"/>
        <v>0</v>
      </c>
      <c r="M13" s="103">
        <f>IF(OR(D9="",$D$9=0),0,(VLOOKUP($D$9,'D&amp;TPD-Rates'!$M$11:$Q$65,4+IF('Non-Permanent employee'!$D$10="Female",1,0)))*I11/10000)</f>
        <v>0</v>
      </c>
      <c r="N13" s="18"/>
      <c r="O13" s="18"/>
      <c r="P13" s="18"/>
      <c r="Q13" s="18"/>
      <c r="R13" s="37" t="s">
        <v>35</v>
      </c>
      <c r="S13" s="118">
        <f>ROUND(S12-I8,0)</f>
        <v>0</v>
      </c>
      <c r="T13" s="18"/>
      <c r="U13" s="44" t="str">
        <f>IF(S13&gt;0,CONCATENATE(" and TPD cover of $",S13)," ")</f>
        <v xml:space="preserve"> </v>
      </c>
      <c r="V13" s="21"/>
      <c r="W13" s="18"/>
      <c r="X13" s="18"/>
      <c r="Y13" s="18"/>
      <c r="Z13" s="18"/>
      <c r="AA13" s="117">
        <v>0.75</v>
      </c>
      <c r="AB13" s="41"/>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row>
    <row r="14" spans="1:416" s="26" customFormat="1" ht="30" customHeight="1" thickBot="1">
      <c r="A14" s="18"/>
      <c r="B14" s="68"/>
      <c r="C14" s="80" t="s">
        <v>28</v>
      </c>
      <c r="D14" s="135"/>
      <c r="E14" s="136"/>
      <c r="F14" s="78"/>
      <c r="G14" s="82"/>
      <c r="H14" s="96" t="s">
        <v>37</v>
      </c>
      <c r="I14" s="97">
        <f>I8+I11</f>
        <v>0</v>
      </c>
      <c r="J14" s="84"/>
      <c r="K14" s="109" t="s">
        <v>38</v>
      </c>
      <c r="L14" s="110">
        <f t="shared" si="0"/>
        <v>0</v>
      </c>
      <c r="M14" s="111">
        <f>M13+M12</f>
        <v>0</v>
      </c>
      <c r="N14" s="20"/>
      <c r="O14" s="20"/>
      <c r="P14" s="20"/>
      <c r="Q14" s="20"/>
      <c r="R14" s="37" t="s">
        <v>39</v>
      </c>
      <c r="S14" s="43">
        <f>IF(D9&gt;64,0,MIN(D11*AA13,S8))</f>
        <v>0</v>
      </c>
      <c r="T14" s="20"/>
      <c r="U14" s="20"/>
      <c r="V14" s="21"/>
      <c r="W14" s="18"/>
      <c r="X14" s="18"/>
      <c r="Y14" s="47"/>
      <c r="Z14" s="18"/>
      <c r="AA14" s="18"/>
      <c r="AB14" s="41"/>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row>
    <row r="15" spans="1:416" s="26" customFormat="1" ht="30" customHeight="1">
      <c r="A15" s="18"/>
      <c r="B15" s="68"/>
      <c r="C15" s="70"/>
      <c r="D15" s="70"/>
      <c r="E15" s="70"/>
      <c r="F15" s="81"/>
      <c r="G15" s="86"/>
      <c r="H15" s="85"/>
      <c r="I15" s="85"/>
      <c r="J15" s="85"/>
      <c r="K15" s="82"/>
      <c r="L15" s="85"/>
      <c r="M15" s="85"/>
      <c r="N15" s="18"/>
      <c r="O15" s="18"/>
      <c r="P15" s="18"/>
      <c r="Q15" s="18"/>
      <c r="R15" s="37" t="s">
        <v>40</v>
      </c>
      <c r="S15" s="118">
        <f>ROUND(S14-I9,0)</f>
        <v>0</v>
      </c>
      <c r="T15" s="18"/>
      <c r="U15" s="44" t="str">
        <f>IF(S15&gt;0," Additional Income Protection cover is available."," ")</f>
        <v xml:space="preserve"> </v>
      </c>
      <c r="V15" s="21"/>
      <c r="W15" s="18"/>
      <c r="X15" s="18"/>
      <c r="Y15" s="47"/>
      <c r="Z15" s="18"/>
      <c r="AA15" s="18"/>
      <c r="AB15" s="41"/>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row>
    <row r="16" spans="1:416" s="26" customFormat="1" ht="30" customHeight="1">
      <c r="A16" s="18"/>
      <c r="B16" s="68"/>
      <c r="C16" s="70"/>
      <c r="D16" s="70"/>
      <c r="E16" s="70"/>
      <c r="F16" s="81"/>
      <c r="G16" s="86"/>
      <c r="H16" s="145" t="s">
        <v>70</v>
      </c>
      <c r="I16" s="94">
        <f>L18</f>
        <v>0</v>
      </c>
      <c r="J16" s="93"/>
      <c r="K16" s="102" t="s">
        <v>44</v>
      </c>
      <c r="L16" s="107">
        <f>M16/52</f>
        <v>0</v>
      </c>
      <c r="M16" s="112">
        <f>M7+M12</f>
        <v>0</v>
      </c>
      <c r="N16" s="18"/>
      <c r="O16" s="18"/>
      <c r="P16" s="18"/>
      <c r="Q16" s="18"/>
      <c r="R16" s="18"/>
      <c r="S16" s="18"/>
      <c r="T16" s="18"/>
      <c r="U16" s="20" t="str">
        <f>IF(OR(S10&gt;0,S15&gt;0)," Evidence of good health may be required"," ")</f>
        <v xml:space="preserve"> Evidence of good health may be required</v>
      </c>
      <c r="V16" s="21"/>
      <c r="W16" s="18"/>
      <c r="X16" s="49"/>
      <c r="Y16" s="47"/>
      <c r="Z16" s="18"/>
      <c r="AA16" s="18"/>
      <c r="AB16" s="41"/>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row>
    <row r="17" spans="1:416" s="26" customFormat="1" ht="30" customHeight="1" thickBot="1">
      <c r="A17" s="18"/>
      <c r="B17" s="81"/>
      <c r="C17" s="70"/>
      <c r="D17" s="70"/>
      <c r="E17" s="70"/>
      <c r="F17" s="81"/>
      <c r="G17" s="85"/>
      <c r="H17" s="96" t="s">
        <v>43</v>
      </c>
      <c r="I17" s="97">
        <f>M18</f>
        <v>0</v>
      </c>
      <c r="J17" s="93"/>
      <c r="K17" s="88" t="s">
        <v>45</v>
      </c>
      <c r="L17" s="90">
        <f>M17/52</f>
        <v>0</v>
      </c>
      <c r="M17" s="95">
        <f>M8+M13</f>
        <v>0</v>
      </c>
      <c r="N17" s="18"/>
      <c r="O17" s="18"/>
      <c r="P17" s="18"/>
      <c r="Q17" s="18"/>
      <c r="R17" s="18"/>
      <c r="S17" s="18"/>
      <c r="T17" s="18"/>
      <c r="U17" s="18"/>
      <c r="V17" s="21"/>
      <c r="W17" s="18"/>
      <c r="X17" s="18"/>
      <c r="Y17" s="47"/>
      <c r="Z17" s="18"/>
      <c r="AA17" s="18"/>
      <c r="AB17" s="41"/>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row>
    <row r="18" spans="1:416" s="26" customFormat="1" ht="30" customHeight="1" thickBot="1">
      <c r="A18" s="18"/>
      <c r="B18" s="68"/>
      <c r="C18" s="68"/>
      <c r="D18" s="68"/>
      <c r="E18" s="68"/>
      <c r="F18" s="68"/>
      <c r="G18" s="84"/>
      <c r="H18" s="82"/>
      <c r="I18" s="82"/>
      <c r="J18" s="93"/>
      <c r="K18" s="96" t="s">
        <v>46</v>
      </c>
      <c r="L18" s="100">
        <f>M18/52</f>
        <v>0</v>
      </c>
      <c r="M18" s="97">
        <f>M16+M17</f>
        <v>0</v>
      </c>
      <c r="N18" s="49"/>
      <c r="O18" s="49"/>
      <c r="P18" s="49"/>
      <c r="Q18" s="49"/>
      <c r="R18" s="18"/>
      <c r="S18" s="28" t="s">
        <v>25</v>
      </c>
      <c r="T18" s="49"/>
      <c r="U18" s="18"/>
      <c r="V18" s="21"/>
      <c r="W18" s="18"/>
      <c r="X18" s="18"/>
      <c r="Y18" s="47"/>
      <c r="Z18" s="18"/>
      <c r="AA18" s="18"/>
      <c r="AB18" s="41"/>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row>
    <row r="19" spans="1:416" s="26" customFormat="1" ht="30" customHeight="1">
      <c r="A19" s="18"/>
      <c r="B19" s="18"/>
      <c r="C19" s="20"/>
      <c r="D19" s="20"/>
      <c r="E19" s="20"/>
      <c r="F19" s="20"/>
      <c r="G19" s="85"/>
      <c r="H19" s="164" t="s">
        <v>67</v>
      </c>
      <c r="I19" s="165"/>
      <c r="J19" s="93"/>
      <c r="K19" s="82"/>
      <c r="L19" s="82"/>
      <c r="M19" s="82"/>
      <c r="N19" s="32"/>
      <c r="O19" s="32"/>
      <c r="P19" s="32"/>
      <c r="Q19" s="32"/>
      <c r="R19" s="37" t="s">
        <v>47</v>
      </c>
      <c r="S19" s="115">
        <v>1500000</v>
      </c>
      <c r="T19" s="32"/>
      <c r="U19" s="18"/>
      <c r="V19" s="21"/>
      <c r="W19" s="18"/>
      <c r="X19" s="18"/>
      <c r="Y19" s="18"/>
      <c r="Z19" s="18"/>
      <c r="AA19" s="18"/>
      <c r="AB19" s="41"/>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row>
    <row r="20" spans="1:416" s="18" customFormat="1" ht="31.4" customHeight="1">
      <c r="C20" s="20"/>
      <c r="D20" s="20"/>
      <c r="E20" s="20"/>
      <c r="F20" s="20"/>
      <c r="G20" s="85"/>
      <c r="H20" s="166" t="s">
        <v>68</v>
      </c>
      <c r="I20" s="167"/>
      <c r="J20" s="85"/>
      <c r="K20" s="82"/>
      <c r="L20" s="85"/>
      <c r="M20" s="85"/>
      <c r="N20" s="32"/>
      <c r="O20" s="32"/>
      <c r="P20" s="32"/>
      <c r="Q20" s="32"/>
      <c r="R20" s="37"/>
      <c r="S20" s="116"/>
      <c r="T20" s="32"/>
      <c r="V20" s="21"/>
    </row>
    <row r="21" spans="1:416" s="26" customFormat="1" ht="14">
      <c r="A21" s="18"/>
      <c r="B21" s="18"/>
      <c r="C21" s="51"/>
      <c r="D21" s="51"/>
      <c r="E21" s="50"/>
      <c r="F21" s="50"/>
      <c r="G21" s="50"/>
      <c r="H21" s="160"/>
      <c r="I21" s="160"/>
      <c r="J21" s="50"/>
      <c r="K21" s="50"/>
      <c r="L21" s="50"/>
      <c r="M21" s="50"/>
      <c r="N21" s="50"/>
      <c r="O21" s="50"/>
      <c r="P21" s="50"/>
      <c r="Q21" s="50"/>
      <c r="R21" s="50"/>
      <c r="S21" s="50"/>
      <c r="T21" s="50"/>
      <c r="U21" s="18"/>
      <c r="V21" s="21"/>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row>
    <row r="22" spans="1:416" s="26" customFormat="1" ht="14">
      <c r="A22" s="18"/>
      <c r="B22" s="18"/>
      <c r="C22" s="142" t="s">
        <v>71</v>
      </c>
      <c r="D22" s="51"/>
      <c r="E22" s="51"/>
      <c r="F22" s="51"/>
      <c r="G22" s="48"/>
      <c r="H22" s="48"/>
      <c r="I22" s="48"/>
      <c r="J22" s="48"/>
      <c r="K22" s="50"/>
      <c r="L22" s="50"/>
      <c r="M22" s="50"/>
      <c r="N22" s="50"/>
      <c r="O22" s="50"/>
      <c r="P22" s="50"/>
      <c r="Q22" s="50"/>
      <c r="R22" s="50"/>
      <c r="S22" s="50"/>
      <c r="T22" s="50"/>
      <c r="U22" s="18"/>
      <c r="V22" s="21"/>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row>
    <row r="23" spans="1:416" s="55" customFormat="1" ht="126.4" customHeight="1">
      <c r="A23" s="37"/>
      <c r="B23" s="18"/>
      <c r="C23" s="163" t="s">
        <v>74</v>
      </c>
      <c r="D23" s="163"/>
      <c r="E23" s="163"/>
      <c r="F23" s="163"/>
      <c r="G23" s="163"/>
      <c r="H23" s="163"/>
      <c r="I23" s="163"/>
      <c r="J23" s="52"/>
      <c r="K23" s="52"/>
      <c r="L23" s="52"/>
      <c r="M23" s="53"/>
      <c r="N23" s="37"/>
      <c r="O23" s="37"/>
      <c r="P23" s="37"/>
      <c r="Q23" s="37"/>
      <c r="R23" s="37"/>
      <c r="S23" s="37"/>
      <c r="T23" s="37"/>
      <c r="U23" s="37"/>
      <c r="V23" s="54"/>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37"/>
      <c r="IP23" s="37"/>
      <c r="IQ23" s="37"/>
      <c r="IR23" s="37"/>
      <c r="IS23" s="37"/>
      <c r="IT23" s="37"/>
      <c r="IU23" s="37"/>
      <c r="IV23" s="37"/>
      <c r="IW23" s="37"/>
      <c r="IX23" s="37"/>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37"/>
      <c r="NJ23" s="37"/>
      <c r="NK23" s="37"/>
      <c r="NL23" s="37"/>
      <c r="NM23" s="37"/>
      <c r="NN23" s="37"/>
      <c r="NO23" s="37"/>
      <c r="NP23" s="37"/>
      <c r="NQ23" s="37"/>
      <c r="NR23" s="37"/>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row>
    <row r="24" spans="1:416" s="55" customFormat="1" ht="6" customHeight="1">
      <c r="A24" s="37"/>
      <c r="B24" s="18"/>
      <c r="C24" s="56"/>
      <c r="D24" s="57"/>
      <c r="E24" s="57"/>
      <c r="F24" s="57"/>
      <c r="G24" s="57"/>
      <c r="H24" s="57"/>
      <c r="I24" s="57"/>
      <c r="J24" s="57"/>
      <c r="K24" s="57"/>
      <c r="L24" s="57"/>
      <c r="M24" s="53"/>
      <c r="N24" s="37"/>
      <c r="O24" s="37"/>
      <c r="P24" s="37"/>
      <c r="Q24" s="37"/>
      <c r="R24" s="37"/>
      <c r="S24" s="37"/>
      <c r="T24" s="37"/>
      <c r="U24" s="37"/>
      <c r="V24" s="54"/>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37"/>
      <c r="IP24" s="37"/>
      <c r="IQ24" s="37"/>
      <c r="IR24" s="37"/>
      <c r="IS24" s="37"/>
      <c r="IT24" s="37"/>
      <c r="IU24" s="37"/>
      <c r="IV24" s="37"/>
      <c r="IW24" s="37"/>
      <c r="IX24" s="37"/>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37"/>
      <c r="NJ24" s="37"/>
      <c r="NK24" s="37"/>
      <c r="NL24" s="37"/>
      <c r="NM24" s="37"/>
      <c r="NN24" s="37"/>
      <c r="NO24" s="37"/>
      <c r="NP24" s="37"/>
      <c r="NQ24" s="37"/>
      <c r="NR24" s="37"/>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row>
    <row r="25" spans="1:416" s="55" customFormat="1" ht="14">
      <c r="A25" s="37"/>
      <c r="B25" s="18"/>
      <c r="C25" s="87" t="s">
        <v>51</v>
      </c>
      <c r="D25" s="57"/>
      <c r="E25" s="57"/>
      <c r="F25" s="57"/>
      <c r="G25" s="57"/>
      <c r="H25" s="57"/>
      <c r="I25" s="57"/>
      <c r="J25" s="57"/>
      <c r="K25" s="58"/>
      <c r="L25" s="58"/>
      <c r="M25" s="53"/>
      <c r="N25" s="37"/>
      <c r="O25" s="37"/>
      <c r="P25" s="37"/>
      <c r="Q25" s="37"/>
      <c r="R25" s="37"/>
      <c r="S25" s="37"/>
      <c r="T25" s="37"/>
      <c r="U25" s="37"/>
      <c r="V25" s="54"/>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37"/>
      <c r="IP25" s="37"/>
      <c r="IQ25" s="37"/>
      <c r="IR25" s="37"/>
      <c r="IS25" s="37"/>
      <c r="IT25" s="37"/>
      <c r="IU25" s="37"/>
      <c r="IV25" s="37"/>
      <c r="IW25" s="37"/>
      <c r="IX25" s="37"/>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37"/>
      <c r="NJ25" s="37"/>
      <c r="NK25" s="37"/>
      <c r="NL25" s="37"/>
      <c r="NM25" s="37"/>
      <c r="NN25" s="37"/>
      <c r="NO25" s="37"/>
      <c r="NP25" s="37"/>
      <c r="NQ25" s="37"/>
      <c r="NR25" s="37"/>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row>
    <row r="26" spans="1:416" s="63" customFormat="1" ht="16.899999999999999" customHeight="1">
      <c r="A26" s="59"/>
      <c r="B26" s="37"/>
      <c r="C26" s="151" t="s">
        <v>77</v>
      </c>
      <c r="D26" s="152"/>
      <c r="E26" s="152"/>
      <c r="F26" s="152"/>
      <c r="G26" s="152"/>
      <c r="H26" s="152"/>
      <c r="I26" s="152"/>
      <c r="J26" s="152"/>
      <c r="K26" s="60"/>
      <c r="L26" s="60"/>
      <c r="M26" s="61"/>
      <c r="N26" s="59"/>
      <c r="O26" s="59"/>
      <c r="P26" s="59"/>
      <c r="Q26" s="59"/>
      <c r="R26" s="59"/>
      <c r="S26" s="59"/>
      <c r="T26" s="59"/>
      <c r="U26" s="59"/>
      <c r="V26" s="62"/>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row>
    <row r="27" spans="1:416" s="63" customFormat="1" ht="38.65" customHeight="1">
      <c r="A27" s="59"/>
      <c r="B27" s="37"/>
      <c r="C27" s="150" t="s">
        <v>52</v>
      </c>
      <c r="D27" s="147"/>
      <c r="E27" s="147"/>
      <c r="F27" s="147"/>
      <c r="G27" s="147"/>
      <c r="H27" s="147"/>
      <c r="I27" s="147"/>
      <c r="J27" s="147"/>
      <c r="K27" s="60"/>
      <c r="L27" s="60"/>
      <c r="M27" s="61"/>
      <c r="N27" s="59"/>
      <c r="O27" s="59"/>
      <c r="P27" s="59"/>
      <c r="Q27" s="59"/>
      <c r="R27" s="59"/>
      <c r="S27" s="59"/>
      <c r="T27" s="59"/>
      <c r="U27" s="59"/>
      <c r="V27" s="62"/>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row>
    <row r="28" spans="1:416" s="63" customFormat="1" ht="47.65" customHeight="1">
      <c r="A28" s="59"/>
      <c r="B28" s="59"/>
      <c r="C28" s="150" t="s">
        <v>53</v>
      </c>
      <c r="D28" s="147"/>
      <c r="E28" s="147"/>
      <c r="F28" s="147"/>
      <c r="G28" s="147"/>
      <c r="H28" s="147"/>
      <c r="I28" s="147"/>
      <c r="J28" s="147"/>
      <c r="K28" s="60"/>
      <c r="L28" s="60"/>
      <c r="M28" s="61"/>
      <c r="N28" s="59"/>
      <c r="O28" s="59"/>
      <c r="P28" s="59"/>
      <c r="Q28" s="59"/>
      <c r="R28" s="59"/>
      <c r="S28" s="59"/>
      <c r="T28" s="59"/>
      <c r="U28" s="59"/>
      <c r="V28" s="62"/>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row>
    <row r="29" spans="1:416" s="63" customFormat="1" ht="18" customHeight="1">
      <c r="A29" s="59"/>
      <c r="B29" s="59"/>
      <c r="C29" s="153" t="s">
        <v>54</v>
      </c>
      <c r="D29" s="153"/>
      <c r="E29" s="153"/>
      <c r="F29" s="153"/>
      <c r="G29" s="153"/>
      <c r="H29" s="153"/>
      <c r="I29" s="153"/>
      <c r="J29" s="153"/>
      <c r="K29" s="153"/>
      <c r="L29" s="153"/>
      <c r="M29" s="59"/>
      <c r="N29" s="59"/>
      <c r="O29" s="59"/>
      <c r="P29" s="59"/>
      <c r="Q29" s="59"/>
      <c r="R29" s="59"/>
      <c r="S29" s="59"/>
      <c r="T29" s="59"/>
      <c r="U29" s="59"/>
      <c r="V29" s="62"/>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c r="IU29" s="59"/>
      <c r="IV29" s="59"/>
      <c r="IW29" s="59"/>
      <c r="IX29" s="59"/>
      <c r="IY29" s="59"/>
      <c r="IZ29" s="59"/>
      <c r="JA29" s="59"/>
      <c r="JB29" s="59"/>
      <c r="JC29" s="59"/>
      <c r="JD29" s="59"/>
      <c r="JE29" s="59"/>
      <c r="JF29" s="59"/>
      <c r="JG29" s="59"/>
      <c r="JH29" s="59"/>
      <c r="JI29" s="59"/>
      <c r="JJ29" s="59"/>
      <c r="JK29" s="59"/>
      <c r="JL29" s="59"/>
      <c r="JM29" s="59"/>
      <c r="JN29" s="59"/>
      <c r="JO29" s="59"/>
      <c r="JP29" s="59"/>
      <c r="JQ29" s="59"/>
      <c r="JR29" s="59"/>
      <c r="JS29" s="59"/>
      <c r="JT29" s="59"/>
      <c r="JU29" s="59"/>
      <c r="JV29" s="59"/>
      <c r="JW29" s="59"/>
      <c r="JX29" s="59"/>
      <c r="JY29" s="59"/>
      <c r="JZ29" s="59"/>
      <c r="KA29" s="59"/>
      <c r="KB29" s="59"/>
      <c r="KC29" s="59"/>
      <c r="KD29" s="59"/>
      <c r="KE29" s="59"/>
      <c r="KF29" s="59"/>
      <c r="KG29" s="59"/>
      <c r="KH29" s="59"/>
      <c r="KI29" s="59"/>
      <c r="KJ29" s="59"/>
      <c r="KK29" s="59"/>
      <c r="KL29" s="59"/>
      <c r="KM29" s="59"/>
      <c r="KN29" s="59"/>
      <c r="KO29" s="59"/>
      <c r="KP29" s="59"/>
      <c r="KQ29" s="59"/>
      <c r="KR29" s="59"/>
      <c r="KS29" s="59"/>
      <c r="KT29" s="59"/>
      <c r="KU29" s="59"/>
      <c r="KV29" s="59"/>
      <c r="KW29" s="59"/>
      <c r="KX29" s="59"/>
      <c r="KY29" s="59"/>
      <c r="KZ29" s="59"/>
      <c r="LA29" s="59"/>
      <c r="LB29" s="59"/>
      <c r="LC29" s="59"/>
      <c r="LD29" s="59"/>
      <c r="LE29" s="59"/>
      <c r="LF29" s="59"/>
      <c r="LG29" s="59"/>
      <c r="LH29" s="59"/>
      <c r="LI29" s="59"/>
      <c r="LJ29" s="59"/>
      <c r="LK29" s="59"/>
      <c r="LL29" s="59"/>
      <c r="LM29" s="59"/>
      <c r="LN29" s="59"/>
      <c r="LO29" s="59"/>
      <c r="LP29" s="59"/>
      <c r="LQ29" s="59"/>
      <c r="LR29" s="59"/>
      <c r="LS29" s="59"/>
      <c r="LT29" s="59"/>
      <c r="LU29" s="59"/>
      <c r="LV29" s="59"/>
      <c r="LW29" s="59"/>
      <c r="LX29" s="59"/>
      <c r="LY29" s="59"/>
      <c r="LZ29" s="59"/>
      <c r="MA29" s="59"/>
      <c r="MB29" s="59"/>
      <c r="MC29" s="59"/>
      <c r="MD29" s="59"/>
      <c r="ME29" s="59"/>
      <c r="MF29" s="59"/>
      <c r="MG29" s="59"/>
      <c r="MH29" s="59"/>
      <c r="MI29" s="59"/>
      <c r="MJ29" s="59"/>
      <c r="MK29" s="59"/>
      <c r="ML29" s="59"/>
      <c r="MM29" s="59"/>
      <c r="MN29" s="59"/>
      <c r="MO29" s="59"/>
      <c r="MP29" s="59"/>
      <c r="MQ29" s="59"/>
      <c r="MR29" s="59"/>
      <c r="MS29" s="59"/>
      <c r="MT29" s="59"/>
      <c r="MU29" s="59"/>
      <c r="MV29" s="59"/>
      <c r="MW29" s="59"/>
      <c r="MX29" s="59"/>
      <c r="MY29" s="59"/>
      <c r="MZ29" s="59"/>
      <c r="NA29" s="59"/>
      <c r="NB29" s="59"/>
      <c r="NC29" s="59"/>
      <c r="ND29" s="59"/>
      <c r="NE29" s="59"/>
      <c r="NF29" s="59"/>
      <c r="NG29" s="59"/>
      <c r="NH29" s="59"/>
      <c r="NI29" s="59"/>
      <c r="NJ29" s="59"/>
      <c r="NK29" s="59"/>
      <c r="NL29" s="59"/>
      <c r="NM29" s="59"/>
      <c r="NN29" s="59"/>
      <c r="NO29" s="59"/>
      <c r="NP29" s="59"/>
      <c r="NQ29" s="59"/>
      <c r="NR29" s="59"/>
      <c r="NS29" s="59"/>
      <c r="NT29" s="59"/>
      <c r="NU29" s="59"/>
      <c r="NV29" s="59"/>
      <c r="NW29" s="59"/>
      <c r="NX29" s="59"/>
      <c r="NY29" s="59"/>
      <c r="NZ29" s="59"/>
      <c r="OA29" s="59"/>
      <c r="OB29" s="59"/>
      <c r="OC29" s="59"/>
      <c r="OD29" s="59"/>
      <c r="OE29" s="59"/>
      <c r="OF29" s="59"/>
      <c r="OG29" s="59"/>
      <c r="OH29" s="59"/>
      <c r="OI29" s="59"/>
      <c r="OJ29" s="59"/>
      <c r="OK29" s="59"/>
      <c r="OL29" s="59"/>
      <c r="OM29" s="59"/>
      <c r="ON29" s="59"/>
      <c r="OO29" s="59"/>
      <c r="OP29" s="59"/>
      <c r="OQ29" s="59"/>
      <c r="OR29" s="59"/>
      <c r="OS29" s="59"/>
      <c r="OT29" s="59"/>
      <c r="OU29" s="59"/>
      <c r="OV29" s="59"/>
      <c r="OW29" s="59"/>
      <c r="OX29" s="59"/>
      <c r="OY29" s="59"/>
      <c r="OZ29" s="59"/>
    </row>
    <row r="30" spans="1:416" s="26" customFormat="1" ht="14.65" customHeight="1">
      <c r="A30" s="18"/>
      <c r="B30" s="59"/>
      <c r="C30" s="179" t="s">
        <v>79</v>
      </c>
      <c r="D30" s="179"/>
      <c r="E30" s="179"/>
      <c r="F30" s="179"/>
      <c r="G30" s="179"/>
      <c r="H30" s="179"/>
      <c r="I30" s="179"/>
      <c r="J30" s="179"/>
      <c r="K30" s="179"/>
      <c r="L30" s="179"/>
      <c r="M30" s="18"/>
      <c r="N30" s="18"/>
      <c r="O30" s="18"/>
      <c r="P30" s="18"/>
      <c r="Q30" s="18"/>
      <c r="R30" s="18"/>
      <c r="S30" s="18"/>
      <c r="T30" s="18"/>
      <c r="U30" s="18"/>
      <c r="V30" s="21"/>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c r="IW30" s="18"/>
      <c r="IX30" s="18"/>
      <c r="IY30" s="18"/>
      <c r="IZ30" s="18"/>
      <c r="JA30" s="18"/>
      <c r="JB30" s="18"/>
      <c r="JC30" s="18"/>
      <c r="JD30" s="18"/>
      <c r="JE30" s="18"/>
      <c r="JF30" s="18"/>
      <c r="JG30" s="18"/>
      <c r="JH30" s="18"/>
      <c r="JI30" s="18"/>
      <c r="JJ30" s="18"/>
      <c r="JK30" s="18"/>
      <c r="JL30" s="18"/>
      <c r="JM30" s="18"/>
      <c r="JN30" s="18"/>
      <c r="JO30" s="18"/>
      <c r="JP30" s="18"/>
      <c r="JQ30" s="18"/>
      <c r="JR30" s="18"/>
      <c r="JS30" s="18"/>
      <c r="JT30" s="18"/>
      <c r="JU30" s="18"/>
      <c r="JV30" s="18"/>
      <c r="JW30" s="18"/>
      <c r="JX30" s="18"/>
      <c r="JY30" s="18"/>
      <c r="JZ30" s="18"/>
      <c r="KA30" s="18"/>
      <c r="KB30" s="18"/>
      <c r="KC30" s="18"/>
      <c r="KD30" s="18"/>
      <c r="KE30" s="18"/>
      <c r="KF30" s="18"/>
      <c r="KG30" s="18"/>
      <c r="KH30" s="18"/>
      <c r="KI30" s="18"/>
      <c r="KJ30" s="18"/>
      <c r="KK30" s="18"/>
      <c r="KL30" s="18"/>
      <c r="KM30" s="18"/>
      <c r="KN30" s="18"/>
      <c r="KO30" s="18"/>
      <c r="KP30" s="18"/>
      <c r="KQ30" s="18"/>
      <c r="KR30" s="18"/>
      <c r="KS30" s="18"/>
      <c r="KT30" s="18"/>
      <c r="KU30" s="18"/>
      <c r="KV30" s="18"/>
      <c r="KW30" s="18"/>
      <c r="KX30" s="18"/>
      <c r="KY30" s="18"/>
      <c r="KZ30" s="18"/>
      <c r="LA30" s="18"/>
      <c r="LB30" s="18"/>
      <c r="LC30" s="18"/>
      <c r="LD30" s="18"/>
      <c r="LE30" s="18"/>
      <c r="LF30" s="18"/>
      <c r="LG30" s="18"/>
      <c r="LH30" s="18"/>
      <c r="LI30" s="18"/>
      <c r="LJ30" s="18"/>
      <c r="LK30" s="18"/>
      <c r="LL30" s="18"/>
      <c r="LM30" s="18"/>
      <c r="LN30" s="18"/>
      <c r="LO30" s="18"/>
      <c r="LP30" s="18"/>
      <c r="LQ30" s="18"/>
      <c r="LR30" s="18"/>
      <c r="LS30" s="18"/>
      <c r="LT30" s="18"/>
      <c r="LU30" s="18"/>
      <c r="LV30" s="18"/>
      <c r="LW30" s="18"/>
      <c r="LX30" s="18"/>
      <c r="LY30" s="18"/>
      <c r="LZ30" s="18"/>
      <c r="MA30" s="18"/>
      <c r="MB30" s="18"/>
      <c r="MC30" s="18"/>
      <c r="MD30" s="18"/>
      <c r="ME30" s="18"/>
      <c r="MF30" s="18"/>
      <c r="MG30" s="18"/>
      <c r="MH30" s="18"/>
      <c r="MI30" s="18"/>
      <c r="MJ30" s="18"/>
      <c r="MK30" s="18"/>
      <c r="ML30" s="18"/>
      <c r="MM30" s="18"/>
      <c r="MN30" s="18"/>
      <c r="MO30" s="18"/>
      <c r="MP30" s="18"/>
      <c r="MQ30" s="18"/>
      <c r="MR30" s="18"/>
      <c r="MS30" s="18"/>
      <c r="MT30" s="18"/>
      <c r="MU30" s="18"/>
      <c r="MV30" s="18"/>
      <c r="MW30" s="18"/>
      <c r="MX30" s="18"/>
      <c r="MY30" s="18"/>
      <c r="MZ30" s="18"/>
      <c r="NA30" s="18"/>
      <c r="NB30" s="18"/>
      <c r="NC30" s="18"/>
      <c r="ND30" s="18"/>
      <c r="NE30" s="18"/>
      <c r="NF30" s="18"/>
      <c r="NG30" s="18"/>
      <c r="NH30" s="18"/>
      <c r="NI30" s="18"/>
      <c r="NJ30" s="18"/>
      <c r="NK30" s="18"/>
      <c r="NL30" s="18"/>
      <c r="NM30" s="18"/>
      <c r="NN30" s="18"/>
      <c r="NO30" s="18"/>
      <c r="NP30" s="18"/>
      <c r="NQ30" s="18"/>
      <c r="NR30" s="18"/>
      <c r="NS30" s="18"/>
      <c r="NT30" s="18"/>
      <c r="NU30" s="18"/>
      <c r="NV30" s="18"/>
      <c r="NW30" s="18"/>
      <c r="NX30" s="18"/>
      <c r="NY30" s="18"/>
      <c r="NZ30" s="18"/>
      <c r="OA30" s="18"/>
      <c r="OB30" s="18"/>
      <c r="OC30" s="18"/>
      <c r="OD30" s="18"/>
      <c r="OE30" s="18"/>
      <c r="OF30" s="18"/>
      <c r="OG30" s="18"/>
      <c r="OH30" s="18"/>
      <c r="OI30" s="18"/>
      <c r="OJ30" s="18"/>
      <c r="OK30" s="18"/>
      <c r="OL30" s="18"/>
      <c r="OM30" s="18"/>
      <c r="ON30" s="18"/>
      <c r="OO30" s="18"/>
      <c r="OP30" s="18"/>
      <c r="OQ30" s="18"/>
      <c r="OR30" s="18"/>
      <c r="OS30" s="18"/>
      <c r="OT30" s="18"/>
      <c r="OU30" s="18"/>
      <c r="OV30" s="18"/>
      <c r="OW30" s="18"/>
      <c r="OX30" s="18"/>
      <c r="OY30" s="18"/>
      <c r="OZ30" s="18"/>
    </row>
    <row r="31" spans="1:416" s="26" customFormat="1" ht="45" hidden="1" customHeight="1">
      <c r="A31" s="18"/>
      <c r="B31" s="59"/>
      <c r="C31" s="146"/>
      <c r="D31" s="147"/>
      <c r="E31" s="147"/>
      <c r="F31" s="147"/>
      <c r="G31" s="147"/>
      <c r="H31" s="147"/>
      <c r="I31" s="147"/>
      <c r="J31" s="147"/>
      <c r="K31" s="20"/>
      <c r="L31" s="18"/>
      <c r="M31" s="18"/>
      <c r="N31" s="18"/>
      <c r="O31" s="18"/>
      <c r="P31" s="18"/>
      <c r="Q31" s="18"/>
      <c r="R31" s="18"/>
      <c r="S31" s="18"/>
      <c r="T31" s="18"/>
      <c r="U31" s="18"/>
      <c r="V31" s="21"/>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row>
    <row r="32" spans="1:416" s="26" customFormat="1" ht="14.65" hidden="1" customHeight="1">
      <c r="A32" s="18"/>
      <c r="B32" s="18"/>
      <c r="C32" s="146"/>
      <c r="D32" s="147"/>
      <c r="E32" s="147"/>
      <c r="F32" s="147"/>
      <c r="G32" s="147"/>
      <c r="H32" s="147"/>
      <c r="I32" s="147"/>
      <c r="J32" s="147"/>
      <c r="K32" s="20"/>
      <c r="L32" s="18"/>
      <c r="M32" s="18"/>
      <c r="N32" s="18"/>
      <c r="O32" s="18"/>
      <c r="P32" s="18"/>
      <c r="Q32" s="18"/>
      <c r="R32" s="18"/>
      <c r="S32" s="18"/>
      <c r="T32" s="18"/>
      <c r="U32" s="18"/>
      <c r="V32" s="21"/>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c r="JF32" s="18"/>
      <c r="JG32" s="18"/>
      <c r="JH32" s="18"/>
      <c r="JI32" s="18"/>
      <c r="JJ32" s="18"/>
      <c r="JK32" s="18"/>
      <c r="JL32" s="18"/>
      <c r="JM32" s="18"/>
      <c r="JN32" s="18"/>
      <c r="JO32" s="18"/>
      <c r="JP32" s="18"/>
      <c r="JQ32" s="18"/>
      <c r="JR32" s="18"/>
      <c r="JS32" s="18"/>
      <c r="JT32" s="18"/>
      <c r="JU32" s="18"/>
      <c r="JV32" s="18"/>
      <c r="JW32" s="18"/>
      <c r="JX32" s="18"/>
      <c r="JY32" s="18"/>
      <c r="JZ32" s="18"/>
      <c r="KA32" s="18"/>
      <c r="KB32" s="18"/>
      <c r="KC32" s="18"/>
      <c r="KD32" s="18"/>
      <c r="KE32" s="18"/>
      <c r="KF32" s="18"/>
      <c r="KG32" s="18"/>
      <c r="KH32" s="18"/>
      <c r="KI32" s="18"/>
      <c r="KJ32" s="18"/>
      <c r="KK32" s="18"/>
      <c r="KL32" s="18"/>
      <c r="KM32" s="18"/>
      <c r="KN32" s="18"/>
      <c r="KO32" s="18"/>
      <c r="KP32" s="18"/>
      <c r="KQ32" s="18"/>
      <c r="KR32" s="18"/>
      <c r="KS32" s="18"/>
      <c r="KT32" s="18"/>
      <c r="KU32" s="18"/>
      <c r="KV32" s="18"/>
      <c r="KW32" s="18"/>
      <c r="KX32" s="18"/>
      <c r="KY32" s="18"/>
      <c r="KZ32" s="18"/>
      <c r="LA32" s="18"/>
      <c r="LB32" s="18"/>
      <c r="LC32" s="18"/>
      <c r="LD32" s="18"/>
      <c r="LE32" s="18"/>
      <c r="LF32" s="18"/>
      <c r="LG32" s="18"/>
      <c r="LH32" s="18"/>
      <c r="LI32" s="18"/>
      <c r="LJ32" s="18"/>
      <c r="LK32" s="18"/>
      <c r="LL32" s="18"/>
      <c r="LM32" s="18"/>
      <c r="LN32" s="18"/>
      <c r="LO32" s="18"/>
      <c r="LP32" s="18"/>
      <c r="LQ32" s="18"/>
      <c r="LR32" s="18"/>
      <c r="LS32" s="18"/>
      <c r="LT32" s="18"/>
      <c r="LU32" s="18"/>
      <c r="LV32" s="18"/>
      <c r="LW32" s="18"/>
      <c r="LX32" s="18"/>
      <c r="LY32" s="18"/>
      <c r="LZ32" s="18"/>
      <c r="MA32" s="18"/>
      <c r="MB32" s="18"/>
      <c r="MC32" s="18"/>
      <c r="MD32" s="18"/>
      <c r="ME32" s="18"/>
      <c r="MF32" s="18"/>
      <c r="MG32" s="18"/>
      <c r="MH32" s="18"/>
      <c r="MI32" s="18"/>
      <c r="MJ32" s="18"/>
      <c r="MK32" s="18"/>
      <c r="ML32" s="18"/>
      <c r="MM32" s="18"/>
      <c r="MN32" s="18"/>
      <c r="MO32" s="18"/>
      <c r="MP32" s="18"/>
      <c r="MQ32" s="18"/>
      <c r="MR32" s="18"/>
      <c r="MS32" s="18"/>
      <c r="MT32" s="18"/>
      <c r="MU32" s="18"/>
      <c r="MV32" s="18"/>
      <c r="MW32" s="18"/>
      <c r="MX32" s="18"/>
      <c r="MY32" s="18"/>
      <c r="MZ32" s="18"/>
      <c r="NA32" s="18"/>
      <c r="NB32" s="18"/>
      <c r="NC32" s="18"/>
      <c r="ND32" s="18"/>
      <c r="NE32" s="18"/>
      <c r="NF32" s="18"/>
      <c r="NG32" s="18"/>
      <c r="NH32" s="18"/>
      <c r="NI32" s="18"/>
      <c r="NJ32" s="18"/>
      <c r="NK32" s="18"/>
      <c r="NL32" s="18"/>
      <c r="NM32" s="18"/>
      <c r="NN32" s="18"/>
      <c r="NO32" s="18"/>
      <c r="NP32" s="18"/>
      <c r="NQ32" s="18"/>
      <c r="NR32" s="18"/>
      <c r="NS32" s="18"/>
      <c r="NT32" s="18"/>
      <c r="NU32" s="18"/>
      <c r="NV32" s="18"/>
      <c r="NW32" s="18"/>
      <c r="NX32" s="18"/>
      <c r="NY32" s="18"/>
      <c r="NZ32" s="18"/>
      <c r="OA32" s="18"/>
      <c r="OB32" s="18"/>
      <c r="OC32" s="18"/>
      <c r="OD32" s="18"/>
      <c r="OE32" s="18"/>
      <c r="OF32" s="18"/>
      <c r="OG32" s="18"/>
      <c r="OH32" s="18"/>
      <c r="OI32" s="18"/>
      <c r="OJ32" s="18"/>
      <c r="OK32" s="18"/>
      <c r="OL32" s="18"/>
      <c r="OM32" s="18"/>
      <c r="ON32" s="18"/>
      <c r="OO32" s="18"/>
      <c r="OP32" s="18"/>
      <c r="OQ32" s="18"/>
      <c r="OR32" s="18"/>
      <c r="OS32" s="18"/>
      <c r="OT32" s="18"/>
      <c r="OU32" s="18"/>
      <c r="OV32" s="18"/>
      <c r="OW32" s="18"/>
      <c r="OX32" s="18"/>
      <c r="OY32" s="18"/>
      <c r="OZ32" s="18"/>
    </row>
    <row r="33" spans="1:416" s="26" customFormat="1" ht="14" hidden="1">
      <c r="A33" s="18"/>
      <c r="B33" s="18"/>
      <c r="C33" s="148"/>
      <c r="D33" s="149"/>
      <c r="E33" s="149"/>
      <c r="F33" s="149"/>
      <c r="G33" s="149"/>
      <c r="H33" s="149"/>
      <c r="I33" s="149"/>
      <c r="J33" s="149"/>
      <c r="K33" s="20"/>
      <c r="L33" s="18"/>
      <c r="M33" s="18"/>
      <c r="N33" s="18"/>
      <c r="O33" s="18"/>
      <c r="P33" s="18"/>
      <c r="Q33" s="18"/>
      <c r="R33" s="18"/>
      <c r="S33" s="18"/>
      <c r="T33" s="18"/>
      <c r="U33" s="18"/>
      <c r="V33" s="21"/>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c r="JF33" s="18"/>
      <c r="JG33" s="18"/>
      <c r="JH33" s="18"/>
      <c r="JI33" s="18"/>
      <c r="JJ33" s="18"/>
      <c r="JK33" s="18"/>
      <c r="JL33" s="18"/>
      <c r="JM33" s="18"/>
      <c r="JN33" s="18"/>
      <c r="JO33" s="18"/>
      <c r="JP33" s="18"/>
      <c r="JQ33" s="18"/>
      <c r="JR33" s="18"/>
      <c r="JS33" s="18"/>
      <c r="JT33" s="18"/>
      <c r="JU33" s="18"/>
      <c r="JV33" s="18"/>
      <c r="JW33" s="18"/>
      <c r="JX33" s="18"/>
      <c r="JY33" s="18"/>
      <c r="JZ33" s="18"/>
      <c r="KA33" s="18"/>
      <c r="KB33" s="18"/>
      <c r="KC33" s="18"/>
      <c r="KD33" s="18"/>
      <c r="KE33" s="18"/>
      <c r="KF33" s="18"/>
      <c r="KG33" s="18"/>
      <c r="KH33" s="18"/>
      <c r="KI33" s="18"/>
      <c r="KJ33" s="18"/>
      <c r="KK33" s="18"/>
      <c r="KL33" s="18"/>
      <c r="KM33" s="18"/>
      <c r="KN33" s="18"/>
      <c r="KO33" s="18"/>
      <c r="KP33" s="18"/>
      <c r="KQ33" s="18"/>
      <c r="KR33" s="18"/>
      <c r="KS33" s="18"/>
      <c r="KT33" s="18"/>
      <c r="KU33" s="18"/>
      <c r="KV33" s="18"/>
      <c r="KW33" s="18"/>
      <c r="KX33" s="18"/>
      <c r="KY33" s="18"/>
      <c r="KZ33" s="18"/>
      <c r="LA33" s="18"/>
      <c r="LB33" s="18"/>
      <c r="LC33" s="18"/>
      <c r="LD33" s="18"/>
      <c r="LE33" s="18"/>
      <c r="LF33" s="18"/>
      <c r="LG33" s="18"/>
      <c r="LH33" s="18"/>
      <c r="LI33" s="18"/>
      <c r="LJ33" s="18"/>
      <c r="LK33" s="18"/>
      <c r="LL33" s="18"/>
      <c r="LM33" s="18"/>
      <c r="LN33" s="18"/>
      <c r="LO33" s="18"/>
      <c r="LP33" s="18"/>
      <c r="LQ33" s="18"/>
      <c r="LR33" s="18"/>
      <c r="LS33" s="18"/>
      <c r="LT33" s="18"/>
      <c r="LU33" s="18"/>
      <c r="LV33" s="18"/>
      <c r="LW33" s="18"/>
      <c r="LX33" s="18"/>
      <c r="LY33" s="18"/>
      <c r="LZ33" s="18"/>
      <c r="MA33" s="18"/>
      <c r="MB33" s="18"/>
      <c r="MC33" s="18"/>
      <c r="MD33" s="18"/>
      <c r="ME33" s="18"/>
      <c r="MF33" s="18"/>
      <c r="MG33" s="18"/>
      <c r="MH33" s="18"/>
      <c r="MI33" s="18"/>
      <c r="MJ33" s="18"/>
      <c r="MK33" s="18"/>
      <c r="ML33" s="18"/>
      <c r="MM33" s="18"/>
      <c r="MN33" s="18"/>
      <c r="MO33" s="18"/>
      <c r="MP33" s="18"/>
      <c r="MQ33" s="18"/>
      <c r="MR33" s="18"/>
      <c r="MS33" s="18"/>
      <c r="MT33" s="18"/>
      <c r="MU33" s="18"/>
      <c r="MV33" s="18"/>
      <c r="MW33" s="18"/>
      <c r="MX33" s="18"/>
      <c r="MY33" s="18"/>
      <c r="MZ33" s="18"/>
      <c r="NA33" s="18"/>
      <c r="NB33" s="18"/>
      <c r="NC33" s="18"/>
      <c r="ND33" s="18"/>
      <c r="NE33" s="18"/>
      <c r="NF33" s="18"/>
      <c r="NG33" s="18"/>
      <c r="NH33" s="18"/>
      <c r="NI33" s="18"/>
      <c r="NJ33" s="18"/>
      <c r="NK33" s="18"/>
      <c r="NL33" s="18"/>
      <c r="NM33" s="18"/>
      <c r="NN33" s="18"/>
      <c r="NO33" s="18"/>
      <c r="NP33" s="18"/>
      <c r="NQ33" s="18"/>
      <c r="NR33" s="18"/>
      <c r="NS33" s="18"/>
      <c r="NT33" s="18"/>
      <c r="NU33" s="18"/>
      <c r="NV33" s="18"/>
      <c r="NW33" s="18"/>
      <c r="NX33" s="18"/>
      <c r="NY33" s="18"/>
      <c r="NZ33" s="18"/>
      <c r="OA33" s="18"/>
      <c r="OB33" s="18"/>
      <c r="OC33" s="18"/>
      <c r="OD33" s="18"/>
      <c r="OE33" s="18"/>
      <c r="OF33" s="18"/>
      <c r="OG33" s="18"/>
      <c r="OH33" s="18"/>
      <c r="OI33" s="18"/>
      <c r="OJ33" s="18"/>
      <c r="OK33" s="18"/>
      <c r="OL33" s="18"/>
      <c r="OM33" s="18"/>
      <c r="ON33" s="18"/>
      <c r="OO33" s="18"/>
      <c r="OP33" s="18"/>
      <c r="OQ33" s="18"/>
      <c r="OR33" s="18"/>
      <c r="OS33" s="18"/>
      <c r="OT33" s="18"/>
      <c r="OU33" s="18"/>
      <c r="OV33" s="18"/>
      <c r="OW33" s="18"/>
      <c r="OX33" s="18"/>
      <c r="OY33" s="18"/>
      <c r="OZ33" s="18"/>
    </row>
    <row r="34" spans="1:416" s="26" customFormat="1" ht="14" hidden="1">
      <c r="A34" s="18"/>
      <c r="B34" s="18"/>
      <c r="C34" s="20"/>
      <c r="D34" s="57"/>
      <c r="E34" s="57"/>
      <c r="F34" s="57"/>
      <c r="G34" s="57"/>
      <c r="H34" s="57"/>
      <c r="I34" s="57"/>
      <c r="J34" s="57"/>
      <c r="K34" s="20"/>
      <c r="L34" s="18"/>
      <c r="M34" s="18"/>
      <c r="N34" s="18"/>
      <c r="O34" s="18"/>
      <c r="P34" s="18"/>
      <c r="Q34" s="18"/>
      <c r="R34" s="18"/>
      <c r="S34" s="18"/>
      <c r="T34" s="18"/>
      <c r="U34" s="18"/>
      <c r="V34" s="21"/>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row>
    <row r="35" spans="1:416" s="26" customFormat="1" ht="14" hidden="1">
      <c r="A35" s="18"/>
      <c r="B35" s="18"/>
      <c r="C35" s="20"/>
      <c r="D35" s="57"/>
      <c r="E35" s="57"/>
      <c r="F35" s="57"/>
      <c r="G35" s="57"/>
      <c r="H35" s="57"/>
      <c r="I35" s="57"/>
      <c r="J35" s="57"/>
      <c r="K35" s="20"/>
      <c r="L35" s="18"/>
      <c r="M35" s="18"/>
      <c r="N35" s="18"/>
      <c r="O35" s="18"/>
      <c r="P35" s="18"/>
      <c r="Q35" s="18"/>
      <c r="R35" s="18"/>
      <c r="S35" s="18"/>
      <c r="T35" s="18"/>
      <c r="U35" s="18"/>
      <c r="V35" s="21"/>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row>
    <row r="36" spans="1:416" s="26" customFormat="1" ht="14" hidden="1">
      <c r="A36" s="18"/>
      <c r="B36" s="18"/>
      <c r="C36" s="20"/>
      <c r="D36" s="57"/>
      <c r="E36" s="57"/>
      <c r="F36" s="57"/>
      <c r="G36" s="57"/>
      <c r="H36" s="57"/>
      <c r="I36" s="57"/>
      <c r="J36" s="57"/>
      <c r="K36" s="20"/>
      <c r="L36" s="18"/>
      <c r="M36" s="18"/>
      <c r="N36" s="18"/>
      <c r="O36" s="18"/>
      <c r="P36" s="18"/>
      <c r="Q36" s="18"/>
      <c r="R36" s="18"/>
      <c r="S36" s="18"/>
      <c r="T36" s="18"/>
      <c r="U36" s="18"/>
      <c r="V36" s="21"/>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row>
    <row r="37" spans="1:416" s="26" customFormat="1" ht="14" hidden="1">
      <c r="A37" s="18"/>
      <c r="B37" s="18"/>
      <c r="C37" s="20"/>
      <c r="D37" s="57"/>
      <c r="E37" s="57"/>
      <c r="F37" s="57"/>
      <c r="G37" s="57"/>
      <c r="H37" s="57"/>
      <c r="I37" s="57"/>
      <c r="J37" s="57"/>
      <c r="K37" s="20"/>
      <c r="L37" s="18"/>
      <c r="M37" s="18"/>
      <c r="N37" s="18"/>
      <c r="O37" s="18"/>
      <c r="P37" s="18"/>
      <c r="Q37" s="18"/>
      <c r="R37" s="18"/>
      <c r="S37" s="18"/>
      <c r="T37" s="18"/>
      <c r="U37" s="18"/>
      <c r="V37" s="21"/>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row>
    <row r="38" spans="1:416" s="26" customFormat="1" ht="14" hidden="1">
      <c r="A38" s="18"/>
      <c r="B38" s="18"/>
      <c r="C38" s="20"/>
      <c r="D38" s="57"/>
      <c r="E38" s="57"/>
      <c r="F38" s="57"/>
      <c r="G38" s="57"/>
      <c r="H38" s="57"/>
      <c r="I38" s="57"/>
      <c r="J38" s="57"/>
      <c r="K38" s="20"/>
      <c r="L38" s="18"/>
      <c r="M38" s="18"/>
      <c r="N38" s="18"/>
      <c r="O38" s="18"/>
      <c r="P38" s="18"/>
      <c r="Q38" s="18"/>
      <c r="R38" s="18"/>
      <c r="S38" s="18"/>
      <c r="T38" s="18"/>
      <c r="U38" s="18"/>
      <c r="V38" s="21"/>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row>
    <row r="39" spans="1:416" s="26" customFormat="1" ht="14" hidden="1">
      <c r="A39" s="18"/>
      <c r="B39" s="18"/>
      <c r="C39" s="20"/>
      <c r="D39" s="57"/>
      <c r="E39" s="57"/>
      <c r="F39" s="57"/>
      <c r="G39" s="57"/>
      <c r="H39" s="57"/>
      <c r="I39" s="57"/>
      <c r="J39" s="57"/>
      <c r="K39" s="20"/>
      <c r="L39" s="18"/>
      <c r="M39" s="18"/>
      <c r="N39" s="18"/>
      <c r="O39" s="18"/>
      <c r="P39" s="18"/>
      <c r="Q39" s="18"/>
      <c r="R39" s="18"/>
      <c r="S39" s="18"/>
      <c r="T39" s="18"/>
      <c r="U39" s="18"/>
      <c r="V39" s="21"/>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row>
    <row r="40" spans="1:416" s="26" customFormat="1" ht="14" hidden="1">
      <c r="A40" s="18"/>
      <c r="B40" s="18"/>
      <c r="C40" s="20"/>
      <c r="D40" s="57"/>
      <c r="E40" s="57"/>
      <c r="F40" s="57"/>
      <c r="G40" s="57"/>
      <c r="H40" s="57"/>
      <c r="I40" s="57"/>
      <c r="J40" s="57"/>
      <c r="K40" s="20"/>
      <c r="L40" s="18"/>
      <c r="M40" s="18"/>
      <c r="N40" s="18"/>
      <c r="O40" s="18"/>
      <c r="P40" s="18"/>
      <c r="Q40" s="18"/>
      <c r="R40" s="18"/>
      <c r="S40" s="18"/>
      <c r="T40" s="18"/>
      <c r="U40" s="18"/>
      <c r="V40" s="21"/>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row>
    <row r="41" spans="1:416" s="26" customFormat="1" ht="14" hidden="1">
      <c r="A41" s="18"/>
      <c r="B41" s="18"/>
      <c r="C41" s="20"/>
      <c r="D41" s="57"/>
      <c r="E41" s="57"/>
      <c r="F41" s="57"/>
      <c r="G41" s="57"/>
      <c r="H41" s="57"/>
      <c r="I41" s="57"/>
      <c r="J41" s="57"/>
      <c r="K41" s="20"/>
      <c r="L41" s="18"/>
      <c r="M41" s="18"/>
      <c r="N41" s="18"/>
      <c r="O41" s="18"/>
      <c r="P41" s="18"/>
      <c r="Q41" s="18"/>
      <c r="R41" s="18"/>
      <c r="S41" s="18"/>
      <c r="T41" s="18"/>
      <c r="U41" s="18"/>
      <c r="V41" s="21"/>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row>
    <row r="42" spans="1:416" s="26" customFormat="1" ht="14" hidden="1">
      <c r="A42" s="18"/>
      <c r="B42" s="18"/>
      <c r="C42" s="20"/>
      <c r="D42" s="57"/>
      <c r="E42" s="57"/>
      <c r="F42" s="57"/>
      <c r="G42" s="57"/>
      <c r="H42" s="57"/>
      <c r="I42" s="57"/>
      <c r="J42" s="57"/>
      <c r="K42" s="20"/>
      <c r="L42" s="18"/>
      <c r="M42" s="18"/>
      <c r="N42" s="18"/>
      <c r="O42" s="18"/>
      <c r="P42" s="18"/>
      <c r="Q42" s="18"/>
      <c r="R42" s="18"/>
      <c r="S42" s="18"/>
      <c r="T42" s="18"/>
      <c r="U42" s="18"/>
      <c r="V42" s="21"/>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row>
    <row r="43" spans="1:416" s="26" customFormat="1" ht="14" hidden="1">
      <c r="A43" s="18"/>
      <c r="B43" s="18"/>
      <c r="C43" s="20"/>
      <c r="D43" s="57"/>
      <c r="E43" s="57"/>
      <c r="F43" s="57"/>
      <c r="G43" s="57"/>
      <c r="H43" s="57"/>
      <c r="I43" s="57"/>
      <c r="J43" s="57"/>
      <c r="K43" s="20"/>
      <c r="L43" s="18"/>
      <c r="M43" s="18"/>
      <c r="N43" s="18"/>
      <c r="O43" s="18"/>
      <c r="P43" s="18"/>
      <c r="Q43" s="18"/>
      <c r="R43" s="18"/>
      <c r="S43" s="18"/>
      <c r="T43" s="18"/>
      <c r="U43" s="18"/>
      <c r="V43" s="21"/>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row>
    <row r="44" spans="1:416" s="26" customFormat="1" ht="14" hidden="1">
      <c r="A44" s="18"/>
      <c r="B44" s="18"/>
      <c r="C44" s="20"/>
      <c r="D44" s="57"/>
      <c r="E44" s="57"/>
      <c r="F44" s="57"/>
      <c r="G44" s="57"/>
      <c r="H44" s="57"/>
      <c r="I44" s="57"/>
      <c r="J44" s="57"/>
      <c r="K44" s="18"/>
      <c r="L44" s="18"/>
      <c r="M44" s="18"/>
      <c r="N44" s="18"/>
      <c r="O44" s="18"/>
      <c r="P44" s="18"/>
      <c r="Q44" s="18"/>
      <c r="R44" s="18"/>
      <c r="S44" s="18"/>
      <c r="T44" s="18"/>
      <c r="U44" s="18"/>
      <c r="V44" s="21"/>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row>
    <row r="45" spans="1:416" s="26" customFormat="1" ht="14" hidden="1">
      <c r="A45" s="18"/>
      <c r="B45" s="18"/>
      <c r="C45" s="20"/>
      <c r="D45" s="20"/>
      <c r="E45" s="20"/>
      <c r="F45" s="20"/>
      <c r="G45" s="20"/>
      <c r="H45" s="20"/>
      <c r="I45" s="20"/>
      <c r="J45" s="20"/>
      <c r="K45" s="20"/>
      <c r="L45" s="18"/>
      <c r="M45" s="18"/>
      <c r="N45" s="18"/>
      <c r="O45" s="18"/>
      <c r="P45" s="18"/>
      <c r="Q45" s="18"/>
      <c r="R45" s="18"/>
      <c r="S45" s="18"/>
      <c r="T45" s="18"/>
      <c r="U45" s="18"/>
      <c r="V45" s="21"/>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row>
    <row r="46" spans="1:416" s="26" customFormat="1" ht="14" hidden="1">
      <c r="A46" s="18"/>
      <c r="B46" s="18"/>
      <c r="C46" s="18"/>
      <c r="D46" s="18"/>
      <c r="E46" s="18"/>
      <c r="F46" s="18"/>
      <c r="G46" s="20"/>
      <c r="H46" s="20"/>
      <c r="I46" s="20"/>
      <c r="J46" s="20"/>
      <c r="K46" s="20"/>
      <c r="L46" s="18"/>
      <c r="M46" s="18"/>
      <c r="N46" s="18"/>
      <c r="O46" s="18"/>
      <c r="P46" s="18"/>
      <c r="Q46" s="18"/>
      <c r="R46" s="18"/>
      <c r="S46" s="18"/>
      <c r="T46" s="18"/>
      <c r="U46" s="18"/>
      <c r="V46" s="21"/>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row>
    <row r="47" spans="1:416" s="26" customFormat="1" ht="14" hidden="1">
      <c r="A47" s="18"/>
      <c r="B47" s="18"/>
      <c r="C47" s="20"/>
      <c r="D47" s="20"/>
      <c r="E47" s="20"/>
      <c r="F47" s="20"/>
      <c r="G47" s="20"/>
      <c r="H47" s="20"/>
      <c r="I47" s="20"/>
      <c r="J47" s="20"/>
      <c r="K47" s="20"/>
      <c r="L47" s="18"/>
      <c r="M47" s="18"/>
      <c r="N47" s="18"/>
      <c r="O47" s="18"/>
      <c r="P47" s="18"/>
      <c r="Q47" s="18"/>
      <c r="R47" s="18"/>
      <c r="S47" s="18"/>
      <c r="T47" s="18"/>
      <c r="U47" s="18"/>
      <c r="V47" s="21"/>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row>
    <row r="48" spans="1:416" s="26" customFormat="1" ht="14" hidden="1">
      <c r="A48" s="18"/>
      <c r="B48" s="18"/>
      <c r="C48" s="20"/>
      <c r="D48" s="20"/>
      <c r="E48" s="20"/>
      <c r="F48" s="20"/>
      <c r="G48" s="20"/>
      <c r="H48" s="20"/>
      <c r="I48" s="20"/>
      <c r="J48" s="20"/>
      <c r="K48" s="20"/>
      <c r="L48" s="18"/>
      <c r="M48" s="18"/>
      <c r="N48" s="18"/>
      <c r="O48" s="18"/>
      <c r="P48" s="18"/>
      <c r="Q48" s="18"/>
      <c r="R48" s="18"/>
      <c r="S48" s="18"/>
      <c r="T48" s="18"/>
      <c r="U48" s="18"/>
      <c r="V48" s="21"/>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c r="NV48" s="18"/>
      <c r="NW48" s="18"/>
      <c r="NX48" s="18"/>
      <c r="NY48" s="18"/>
      <c r="NZ48" s="18"/>
      <c r="OA48" s="18"/>
      <c r="OB48" s="18"/>
      <c r="OC48" s="18"/>
      <c r="OD48" s="18"/>
      <c r="OE48" s="18"/>
      <c r="OF48" s="18"/>
      <c r="OG48" s="18"/>
      <c r="OH48" s="18"/>
      <c r="OI48" s="18"/>
      <c r="OJ48" s="18"/>
      <c r="OK48" s="18"/>
      <c r="OL48" s="18"/>
      <c r="OM48" s="18"/>
      <c r="ON48" s="18"/>
      <c r="OO48" s="18"/>
      <c r="OP48" s="18"/>
      <c r="OQ48" s="18"/>
      <c r="OR48" s="18"/>
      <c r="OS48" s="18"/>
      <c r="OT48" s="18"/>
      <c r="OU48" s="18"/>
      <c r="OV48" s="18"/>
      <c r="OW48" s="18"/>
      <c r="OX48" s="18"/>
      <c r="OY48" s="18"/>
      <c r="OZ48" s="18"/>
    </row>
    <row r="49" spans="1:416" s="26" customFormat="1" ht="14" hidden="1">
      <c r="A49" s="18"/>
      <c r="B49" s="18"/>
      <c r="C49" s="20"/>
      <c r="D49" s="20"/>
      <c r="E49" s="20"/>
      <c r="F49" s="20"/>
      <c r="G49" s="20"/>
      <c r="H49" s="20"/>
      <c r="I49" s="20"/>
      <c r="J49" s="20"/>
      <c r="K49" s="20"/>
      <c r="L49" s="18"/>
      <c r="M49" s="18"/>
      <c r="N49" s="18"/>
      <c r="O49" s="18"/>
      <c r="P49" s="18"/>
      <c r="Q49" s="18"/>
      <c r="R49" s="18"/>
      <c r="S49" s="18"/>
      <c r="T49" s="18"/>
      <c r="U49" s="18"/>
      <c r="V49" s="21"/>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c r="LD49" s="18"/>
      <c r="LE49" s="18"/>
      <c r="LF49" s="18"/>
      <c r="LG49" s="18"/>
      <c r="LH49" s="18"/>
      <c r="LI49" s="18"/>
      <c r="LJ49" s="18"/>
      <c r="LK49" s="18"/>
      <c r="LL49" s="18"/>
      <c r="LM49" s="18"/>
      <c r="LN49" s="18"/>
      <c r="LO49" s="18"/>
      <c r="LP49" s="18"/>
      <c r="LQ49" s="18"/>
      <c r="LR49" s="18"/>
      <c r="LS49" s="18"/>
      <c r="LT49" s="18"/>
      <c r="LU49" s="18"/>
      <c r="LV49" s="18"/>
      <c r="LW49" s="18"/>
      <c r="LX49" s="18"/>
      <c r="LY49" s="18"/>
      <c r="LZ49" s="18"/>
      <c r="MA49" s="18"/>
      <c r="MB49" s="18"/>
      <c r="MC49" s="18"/>
      <c r="MD49" s="18"/>
      <c r="ME49" s="18"/>
      <c r="MF49" s="18"/>
      <c r="MG49" s="18"/>
      <c r="MH49" s="18"/>
      <c r="MI49" s="18"/>
      <c r="MJ49" s="18"/>
      <c r="MK49" s="18"/>
      <c r="ML49" s="18"/>
      <c r="MM49" s="18"/>
      <c r="MN49" s="18"/>
      <c r="MO49" s="18"/>
      <c r="MP49" s="18"/>
      <c r="MQ49" s="18"/>
      <c r="MR49" s="18"/>
      <c r="MS49" s="18"/>
      <c r="MT49" s="18"/>
      <c r="MU49" s="18"/>
      <c r="MV49" s="18"/>
      <c r="MW49" s="18"/>
      <c r="MX49" s="18"/>
      <c r="MY49" s="18"/>
      <c r="MZ49" s="18"/>
      <c r="NA49" s="18"/>
      <c r="NB49" s="18"/>
      <c r="NC49" s="18"/>
      <c r="ND49" s="18"/>
      <c r="NE49" s="18"/>
      <c r="NF49" s="18"/>
      <c r="NG49" s="18"/>
      <c r="NH49" s="18"/>
      <c r="NI49" s="18"/>
      <c r="NJ49" s="18"/>
      <c r="NK49" s="18"/>
      <c r="NL49" s="18"/>
      <c r="NM49" s="18"/>
      <c r="NN49" s="18"/>
      <c r="NO49" s="18"/>
      <c r="NP49" s="18"/>
      <c r="NQ49" s="18"/>
      <c r="NR49" s="18"/>
      <c r="NS49" s="18"/>
      <c r="NT49" s="18"/>
      <c r="NU49" s="18"/>
      <c r="NV49" s="18"/>
      <c r="NW49" s="18"/>
      <c r="NX49" s="18"/>
      <c r="NY49" s="18"/>
      <c r="NZ49" s="18"/>
      <c r="OA49" s="18"/>
      <c r="OB49" s="18"/>
      <c r="OC49" s="18"/>
      <c r="OD49" s="18"/>
      <c r="OE49" s="18"/>
      <c r="OF49" s="18"/>
      <c r="OG49" s="18"/>
      <c r="OH49" s="18"/>
      <c r="OI49" s="18"/>
      <c r="OJ49" s="18"/>
      <c r="OK49" s="18"/>
      <c r="OL49" s="18"/>
      <c r="OM49" s="18"/>
      <c r="ON49" s="18"/>
      <c r="OO49" s="18"/>
      <c r="OP49" s="18"/>
      <c r="OQ49" s="18"/>
      <c r="OR49" s="18"/>
      <c r="OS49" s="18"/>
      <c r="OT49" s="18"/>
      <c r="OU49" s="18"/>
      <c r="OV49" s="18"/>
      <c r="OW49" s="18"/>
      <c r="OX49" s="18"/>
      <c r="OY49" s="18"/>
      <c r="OZ49" s="18"/>
    </row>
    <row r="50" spans="1:416" s="26" customFormat="1" ht="14" hidden="1">
      <c r="A50" s="18"/>
      <c r="B50" s="18"/>
      <c r="C50" s="20"/>
      <c r="D50" s="20"/>
      <c r="E50" s="20"/>
      <c r="F50" s="20"/>
      <c r="G50" s="20"/>
      <c r="H50" s="20"/>
      <c r="I50" s="20"/>
      <c r="J50" s="20"/>
      <c r="K50" s="20"/>
      <c r="L50" s="18"/>
      <c r="M50" s="18"/>
      <c r="N50" s="18"/>
      <c r="O50" s="18"/>
      <c r="P50" s="18"/>
      <c r="Q50" s="18"/>
      <c r="R50" s="18"/>
      <c r="S50" s="18"/>
      <c r="T50" s="18"/>
      <c r="U50" s="18"/>
      <c r="V50" s="21"/>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18"/>
      <c r="JL50" s="18"/>
      <c r="JM50" s="18"/>
      <c r="JN50" s="18"/>
      <c r="JO50" s="18"/>
      <c r="JP50" s="18"/>
      <c r="JQ50" s="18"/>
      <c r="JR50" s="18"/>
      <c r="JS50" s="18"/>
      <c r="JT50" s="18"/>
      <c r="JU50" s="18"/>
      <c r="JV50" s="18"/>
      <c r="JW50" s="18"/>
      <c r="JX50" s="18"/>
      <c r="JY50" s="18"/>
      <c r="JZ50" s="18"/>
      <c r="KA50" s="18"/>
      <c r="KB50" s="18"/>
      <c r="KC50" s="18"/>
      <c r="KD50" s="18"/>
      <c r="KE50" s="18"/>
      <c r="KF50" s="18"/>
      <c r="KG50" s="18"/>
      <c r="KH50" s="18"/>
      <c r="KI50" s="18"/>
      <c r="KJ50" s="18"/>
      <c r="KK50" s="18"/>
      <c r="KL50" s="18"/>
      <c r="KM50" s="18"/>
      <c r="KN50" s="18"/>
      <c r="KO50" s="18"/>
      <c r="KP50" s="18"/>
      <c r="KQ50" s="18"/>
      <c r="KR50" s="18"/>
      <c r="KS50" s="18"/>
      <c r="KT50" s="18"/>
      <c r="KU50" s="18"/>
      <c r="KV50" s="18"/>
      <c r="KW50" s="18"/>
      <c r="KX50" s="18"/>
      <c r="KY50" s="18"/>
      <c r="KZ50" s="18"/>
      <c r="LA50" s="18"/>
      <c r="LB50" s="18"/>
      <c r="LC50" s="18"/>
      <c r="LD50" s="18"/>
      <c r="LE50" s="18"/>
      <c r="LF50" s="18"/>
      <c r="LG50" s="18"/>
      <c r="LH50" s="18"/>
      <c r="LI50" s="18"/>
      <c r="LJ50" s="18"/>
      <c r="LK50" s="18"/>
      <c r="LL50" s="18"/>
      <c r="LM50" s="18"/>
      <c r="LN50" s="18"/>
      <c r="LO50" s="18"/>
      <c r="LP50" s="18"/>
      <c r="LQ50" s="18"/>
      <c r="LR50" s="18"/>
      <c r="LS50" s="18"/>
      <c r="LT50" s="18"/>
      <c r="LU50" s="18"/>
      <c r="LV50" s="18"/>
      <c r="LW50" s="18"/>
      <c r="LX50" s="18"/>
      <c r="LY50" s="18"/>
      <c r="LZ50" s="18"/>
      <c r="MA50" s="18"/>
      <c r="MB50" s="18"/>
      <c r="MC50" s="18"/>
      <c r="MD50" s="18"/>
      <c r="ME50" s="18"/>
      <c r="MF50" s="18"/>
      <c r="MG50" s="18"/>
      <c r="MH50" s="18"/>
      <c r="MI50" s="18"/>
      <c r="MJ50" s="18"/>
      <c r="MK50" s="18"/>
      <c r="ML50" s="18"/>
      <c r="MM50" s="18"/>
      <c r="MN50" s="18"/>
      <c r="MO50" s="18"/>
      <c r="MP50" s="18"/>
      <c r="MQ50" s="18"/>
      <c r="MR50" s="18"/>
      <c r="MS50" s="18"/>
      <c r="MT50" s="18"/>
      <c r="MU50" s="18"/>
      <c r="MV50" s="18"/>
      <c r="MW50" s="18"/>
      <c r="MX50" s="18"/>
      <c r="MY50" s="18"/>
      <c r="MZ50" s="18"/>
      <c r="NA50" s="18"/>
      <c r="NB50" s="18"/>
      <c r="NC50" s="18"/>
      <c r="ND50" s="18"/>
      <c r="NE50" s="18"/>
      <c r="NF50" s="18"/>
      <c r="NG50" s="18"/>
      <c r="NH50" s="18"/>
      <c r="NI50" s="18"/>
      <c r="NJ50" s="18"/>
      <c r="NK50" s="18"/>
      <c r="NL50" s="18"/>
      <c r="NM50" s="18"/>
      <c r="NN50" s="18"/>
      <c r="NO50" s="18"/>
      <c r="NP50" s="18"/>
      <c r="NQ50" s="18"/>
      <c r="NR50" s="18"/>
      <c r="NS50" s="18"/>
      <c r="NT50" s="18"/>
      <c r="NU50" s="18"/>
      <c r="NV50" s="18"/>
      <c r="NW50" s="18"/>
      <c r="NX50" s="18"/>
      <c r="NY50" s="18"/>
      <c r="NZ50" s="18"/>
      <c r="OA50" s="18"/>
      <c r="OB50" s="18"/>
      <c r="OC50" s="18"/>
      <c r="OD50" s="18"/>
      <c r="OE50" s="18"/>
      <c r="OF50" s="18"/>
      <c r="OG50" s="18"/>
      <c r="OH50" s="18"/>
      <c r="OI50" s="18"/>
      <c r="OJ50" s="18"/>
      <c r="OK50" s="18"/>
      <c r="OL50" s="18"/>
      <c r="OM50" s="18"/>
      <c r="ON50" s="18"/>
      <c r="OO50" s="18"/>
      <c r="OP50" s="18"/>
      <c r="OQ50" s="18"/>
      <c r="OR50" s="18"/>
      <c r="OS50" s="18"/>
      <c r="OT50" s="18"/>
      <c r="OU50" s="18"/>
      <c r="OV50" s="18"/>
      <c r="OW50" s="18"/>
      <c r="OX50" s="18"/>
      <c r="OY50" s="18"/>
      <c r="OZ50" s="18"/>
    </row>
    <row r="51" spans="1:416" s="26" customFormat="1" ht="14" hidden="1">
      <c r="A51" s="18"/>
      <c r="B51" s="18"/>
      <c r="C51" s="20"/>
      <c r="D51" s="20"/>
      <c r="E51" s="20"/>
      <c r="F51" s="20"/>
      <c r="G51" s="20"/>
      <c r="H51" s="20"/>
      <c r="I51" s="20"/>
      <c r="J51" s="20"/>
      <c r="K51" s="20"/>
      <c r="L51" s="18"/>
      <c r="M51" s="18"/>
      <c r="N51" s="18"/>
      <c r="O51" s="18"/>
      <c r="P51" s="18"/>
      <c r="Q51" s="18"/>
      <c r="R51" s="18"/>
      <c r="S51" s="18"/>
      <c r="T51" s="18"/>
      <c r="U51" s="18"/>
      <c r="V51" s="21"/>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c r="KJ51" s="18"/>
      <c r="KK51" s="18"/>
      <c r="KL51" s="18"/>
      <c r="KM51" s="18"/>
      <c r="KN51" s="18"/>
      <c r="KO51" s="18"/>
      <c r="KP51" s="18"/>
      <c r="KQ51" s="18"/>
      <c r="KR51" s="18"/>
      <c r="KS51" s="18"/>
      <c r="KT51" s="18"/>
      <c r="KU51" s="18"/>
      <c r="KV51" s="18"/>
      <c r="KW51" s="18"/>
      <c r="KX51" s="18"/>
      <c r="KY51" s="18"/>
      <c r="KZ51" s="18"/>
      <c r="LA51" s="18"/>
      <c r="LB51" s="18"/>
      <c r="LC51" s="18"/>
      <c r="LD51" s="18"/>
      <c r="LE51" s="18"/>
      <c r="LF51" s="18"/>
      <c r="LG51" s="18"/>
      <c r="LH51" s="18"/>
      <c r="LI51" s="18"/>
      <c r="LJ51" s="18"/>
      <c r="LK51" s="18"/>
      <c r="LL51" s="18"/>
      <c r="LM51" s="18"/>
      <c r="LN51" s="18"/>
      <c r="LO51" s="18"/>
      <c r="LP51" s="18"/>
      <c r="LQ51" s="18"/>
      <c r="LR51" s="18"/>
      <c r="LS51" s="18"/>
      <c r="LT51" s="18"/>
      <c r="LU51" s="18"/>
      <c r="LV51" s="18"/>
      <c r="LW51" s="18"/>
      <c r="LX51" s="18"/>
      <c r="LY51" s="18"/>
      <c r="LZ51" s="18"/>
      <c r="MA51" s="18"/>
      <c r="MB51" s="18"/>
      <c r="MC51" s="18"/>
      <c r="MD51" s="18"/>
      <c r="ME51" s="18"/>
      <c r="MF51" s="18"/>
      <c r="MG51" s="18"/>
      <c r="MH51" s="18"/>
      <c r="MI51" s="18"/>
      <c r="MJ51" s="18"/>
      <c r="MK51" s="18"/>
      <c r="ML51" s="18"/>
      <c r="MM51" s="18"/>
      <c r="MN51" s="18"/>
      <c r="MO51" s="18"/>
      <c r="MP51" s="18"/>
      <c r="MQ51" s="18"/>
      <c r="MR51" s="18"/>
      <c r="MS51" s="18"/>
      <c r="MT51" s="18"/>
      <c r="MU51" s="18"/>
      <c r="MV51" s="18"/>
      <c r="MW51" s="18"/>
      <c r="MX51" s="18"/>
      <c r="MY51" s="18"/>
      <c r="MZ51" s="18"/>
      <c r="NA51" s="18"/>
      <c r="NB51" s="18"/>
      <c r="NC51" s="18"/>
      <c r="ND51" s="18"/>
      <c r="NE51" s="18"/>
      <c r="NF51" s="18"/>
      <c r="NG51" s="18"/>
      <c r="NH51" s="18"/>
      <c r="NI51" s="18"/>
      <c r="NJ51" s="18"/>
      <c r="NK51" s="18"/>
      <c r="NL51" s="18"/>
      <c r="NM51" s="18"/>
      <c r="NN51" s="18"/>
      <c r="NO51" s="18"/>
      <c r="NP51" s="18"/>
      <c r="NQ51" s="18"/>
      <c r="NR51" s="18"/>
      <c r="NS51" s="18"/>
      <c r="NT51" s="18"/>
      <c r="NU51" s="18"/>
      <c r="NV51" s="18"/>
      <c r="NW51" s="18"/>
      <c r="NX51" s="18"/>
      <c r="NY51" s="18"/>
      <c r="NZ51" s="18"/>
      <c r="OA51" s="18"/>
      <c r="OB51" s="18"/>
      <c r="OC51" s="18"/>
      <c r="OD51" s="18"/>
      <c r="OE51" s="18"/>
      <c r="OF51" s="18"/>
      <c r="OG51" s="18"/>
      <c r="OH51" s="18"/>
      <c r="OI51" s="18"/>
      <c r="OJ51" s="18"/>
      <c r="OK51" s="18"/>
      <c r="OL51" s="18"/>
      <c r="OM51" s="18"/>
      <c r="ON51" s="18"/>
      <c r="OO51" s="18"/>
      <c r="OP51" s="18"/>
      <c r="OQ51" s="18"/>
      <c r="OR51" s="18"/>
      <c r="OS51" s="18"/>
      <c r="OT51" s="18"/>
      <c r="OU51" s="18"/>
      <c r="OV51" s="18"/>
      <c r="OW51" s="18"/>
      <c r="OX51" s="18"/>
      <c r="OY51" s="18"/>
      <c r="OZ51" s="18"/>
    </row>
  </sheetData>
  <sheetProtection algorithmName="SHA-512" hashValue="YYWF1oAUqEMYoR6jVt9Bk0ZDL/Pzli7StjNGo7hpxvnvEEPSNrS5zruou4ffy+SEOZ1zmSk771DdYy6ociktew==" saltValue="z/cRVOwGZTnRIrnKl5pp3Q==" spinCount="100000" sheet="1" objects="1" selectLockedCells="1"/>
  <mergeCells count="15">
    <mergeCell ref="C6:D6"/>
    <mergeCell ref="N10:N11"/>
    <mergeCell ref="H12:I12"/>
    <mergeCell ref="H19:I19"/>
    <mergeCell ref="H20:I20"/>
    <mergeCell ref="C29:L29"/>
    <mergeCell ref="C31:J31"/>
    <mergeCell ref="C32:J32"/>
    <mergeCell ref="C33:J33"/>
    <mergeCell ref="H21:I21"/>
    <mergeCell ref="C23:I23"/>
    <mergeCell ref="C26:J26"/>
    <mergeCell ref="C27:J27"/>
    <mergeCell ref="C28:J28"/>
    <mergeCell ref="C30:L30"/>
  </mergeCells>
  <conditionalFormatting sqref="N9:P10 T9:T10 N12:P12 T12">
    <cfRule type="expression" dxfId="5" priority="3">
      <formula>A10="yes"</formula>
    </cfRule>
    <cfRule type="expression" dxfId="4" priority="4" stopIfTrue="1">
      <formula>"d14=""yes"""</formula>
    </cfRule>
  </conditionalFormatting>
  <conditionalFormatting sqref="Q9:Q10">
    <cfRule type="expression" dxfId="3" priority="1">
      <formula>C10="yes"</formula>
    </cfRule>
    <cfRule type="expression" dxfId="2" priority="2" stopIfTrue="1">
      <formula>"d14=""yes"""</formula>
    </cfRule>
  </conditionalFormatting>
  <conditionalFormatting sqref="Q12">
    <cfRule type="expression" dxfId="1" priority="15">
      <formula>#REF!="yes"</formula>
    </cfRule>
    <cfRule type="expression" dxfId="0" priority="16" stopIfTrue="1">
      <formula>"d14=""yes"""</formula>
    </cfRule>
  </conditionalFormatting>
  <dataValidations count="3">
    <dataValidation type="list" allowBlank="1" showInputMessage="1" showErrorMessage="1" sqref="F10 D10" xr:uid="{153FFB45-47F4-4666-88F4-52D2942C8A92}">
      <formula1>$Y$9:$Y$10</formula1>
    </dataValidation>
    <dataValidation type="list" allowBlank="1" showInputMessage="1" showErrorMessage="1" sqref="F13:F14" xr:uid="{08DC8A72-EA8D-4D50-8164-5981B430579B}">
      <formula1>$V$6:$V$10</formula1>
    </dataValidation>
    <dataValidation type="list" allowBlank="1" showInputMessage="1" showErrorMessage="1" sqref="D12" xr:uid="{0462F005-D943-4DD4-94AB-A398183F8868}">
      <formula1>$V$8:$V$13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2"/>
  <sheetViews>
    <sheetView topLeftCell="A2" zoomScale="77" workbookViewId="0">
      <selection activeCell="A54" sqref="A54:XFD54"/>
    </sheetView>
  </sheetViews>
  <sheetFormatPr defaultColWidth="12.7265625" defaultRowHeight="12.5"/>
  <cols>
    <col min="1" max="1" width="3.1796875" style="6" customWidth="1"/>
    <col min="2" max="2" width="8.1796875" style="6" customWidth="1"/>
    <col min="3" max="6" width="10" style="1" customWidth="1"/>
    <col min="7" max="7" width="12.7265625" style="7"/>
    <col min="8" max="8" width="8.1796875" style="6" customWidth="1"/>
    <col min="9" max="10" width="10" style="1" customWidth="1"/>
    <col min="11" max="16384" width="12.7265625" style="7"/>
  </cols>
  <sheetData>
    <row r="1" spans="1:17" ht="13">
      <c r="A1" s="9"/>
      <c r="B1" s="5"/>
      <c r="D1" s="2"/>
      <c r="H1" s="5"/>
      <c r="J1" s="2"/>
    </row>
    <row r="2" spans="1:17" ht="13">
      <c r="B2" s="5"/>
      <c r="E2" s="171"/>
      <c r="F2" s="172"/>
      <c r="H2" s="5"/>
    </row>
    <row r="3" spans="1:17">
      <c r="B3" s="6" t="s">
        <v>55</v>
      </c>
      <c r="H3" s="6" t="s">
        <v>55</v>
      </c>
      <c r="M3" s="6" t="s">
        <v>55</v>
      </c>
      <c r="N3" s="1"/>
      <c r="O3" s="1"/>
    </row>
    <row r="4" spans="1:17">
      <c r="C4" s="6"/>
      <c r="D4" s="6"/>
      <c r="E4" s="6"/>
      <c r="F4" s="6"/>
      <c r="I4" s="6"/>
      <c r="J4" s="6"/>
    </row>
    <row r="5" spans="1:17" ht="16.5" customHeight="1">
      <c r="D5" s="3"/>
      <c r="E5" s="3"/>
      <c r="F5" s="3"/>
      <c r="J5" s="3"/>
      <c r="M5" s="7" t="s">
        <v>78</v>
      </c>
    </row>
    <row r="6" spans="1:17">
      <c r="D6" s="3"/>
      <c r="E6" s="3"/>
      <c r="F6" s="3"/>
      <c r="J6" s="3"/>
    </row>
    <row r="7" spans="1:17">
      <c r="D7" s="3"/>
      <c r="E7" s="3"/>
      <c r="F7" s="3"/>
      <c r="J7" s="3"/>
    </row>
    <row r="8" spans="1:17" ht="13">
      <c r="B8" s="5"/>
      <c r="D8" s="3"/>
      <c r="E8" s="3"/>
      <c r="F8" s="3"/>
      <c r="H8" s="5"/>
      <c r="J8" s="3"/>
    </row>
    <row r="9" spans="1:17" ht="15.75" customHeight="1">
      <c r="B9" s="173" t="s">
        <v>56</v>
      </c>
      <c r="C9" s="168" t="s">
        <v>57</v>
      </c>
      <c r="D9" s="168"/>
      <c r="E9" s="168" t="s">
        <v>58</v>
      </c>
      <c r="F9" s="169"/>
      <c r="H9" s="173" t="s">
        <v>56</v>
      </c>
      <c r="I9" s="169" t="s">
        <v>64</v>
      </c>
      <c r="J9" s="170"/>
      <c r="K9" s="170"/>
      <c r="M9" s="173" t="s">
        <v>56</v>
      </c>
      <c r="N9" s="168" t="s">
        <v>57</v>
      </c>
      <c r="O9" s="168"/>
      <c r="P9" s="168" t="s">
        <v>58</v>
      </c>
      <c r="Q9" s="169"/>
    </row>
    <row r="10" spans="1:17" ht="13">
      <c r="B10" s="174"/>
      <c r="C10" s="137" t="s">
        <v>21</v>
      </c>
      <c r="D10" s="137" t="s">
        <v>26</v>
      </c>
      <c r="E10" s="137" t="s">
        <v>21</v>
      </c>
      <c r="F10" s="138" t="s">
        <v>26</v>
      </c>
      <c r="H10" s="174"/>
      <c r="I10" s="137" t="s">
        <v>65</v>
      </c>
      <c r="J10" s="137" t="s">
        <v>57</v>
      </c>
      <c r="K10" s="137" t="s">
        <v>58</v>
      </c>
      <c r="M10" s="174"/>
      <c r="N10" s="137" t="s">
        <v>21</v>
      </c>
      <c r="O10" s="137" t="s">
        <v>26</v>
      </c>
      <c r="P10" s="137" t="s">
        <v>21</v>
      </c>
      <c r="Q10" s="138" t="s">
        <v>26</v>
      </c>
    </row>
    <row r="11" spans="1:17" ht="14.5">
      <c r="A11" s="7"/>
      <c r="B11" s="120">
        <v>15</v>
      </c>
      <c r="C11" s="121">
        <v>5.4</v>
      </c>
      <c r="D11" s="121">
        <v>2.2000000000000002</v>
      </c>
      <c r="E11" s="121">
        <v>0.6</v>
      </c>
      <c r="F11" s="121">
        <v>0.3</v>
      </c>
      <c r="H11" s="120">
        <v>15</v>
      </c>
      <c r="I11" s="121">
        <v>262952</v>
      </c>
      <c r="J11" s="121">
        <v>1.33</v>
      </c>
      <c r="K11" s="121">
        <v>1.67</v>
      </c>
      <c r="M11" s="120">
        <v>15</v>
      </c>
      <c r="N11" s="121">
        <v>6.3</v>
      </c>
      <c r="O11" s="121">
        <v>2.5</v>
      </c>
      <c r="P11" s="121">
        <v>0.7</v>
      </c>
      <c r="Q11" s="121">
        <v>0.3</v>
      </c>
    </row>
    <row r="12" spans="1:17" ht="14.5">
      <c r="A12" s="7"/>
      <c r="B12" s="122">
        <v>16</v>
      </c>
      <c r="C12" s="123">
        <v>5.4</v>
      </c>
      <c r="D12" s="123">
        <v>2.2000000000000002</v>
      </c>
      <c r="E12" s="123">
        <v>0.6</v>
      </c>
      <c r="F12" s="123">
        <v>0.3</v>
      </c>
      <c r="H12" s="122">
        <v>16</v>
      </c>
      <c r="I12" s="123">
        <v>262952</v>
      </c>
      <c r="J12" s="123">
        <v>1.33</v>
      </c>
      <c r="K12" s="123">
        <v>1.67</v>
      </c>
      <c r="M12" s="122">
        <v>16</v>
      </c>
      <c r="N12" s="123">
        <v>6.3</v>
      </c>
      <c r="O12" s="123">
        <v>2.5</v>
      </c>
      <c r="P12" s="123">
        <v>0.7</v>
      </c>
      <c r="Q12" s="123">
        <v>0.3</v>
      </c>
    </row>
    <row r="13" spans="1:17" ht="14.5">
      <c r="A13" s="7"/>
      <c r="B13" s="122">
        <v>17</v>
      </c>
      <c r="C13" s="123">
        <v>5.4</v>
      </c>
      <c r="D13" s="123">
        <v>2.2000000000000002</v>
      </c>
      <c r="E13" s="123">
        <v>0.6</v>
      </c>
      <c r="F13" s="123">
        <v>0.3</v>
      </c>
      <c r="H13" s="122">
        <v>17</v>
      </c>
      <c r="I13" s="123">
        <v>262952</v>
      </c>
      <c r="J13" s="123">
        <v>1.33</v>
      </c>
      <c r="K13" s="123">
        <v>1.67</v>
      </c>
      <c r="M13" s="122">
        <v>17</v>
      </c>
      <c r="N13" s="123">
        <v>6.3</v>
      </c>
      <c r="O13" s="123">
        <v>2.5</v>
      </c>
      <c r="P13" s="123">
        <v>0.7</v>
      </c>
      <c r="Q13" s="123">
        <v>0.3</v>
      </c>
    </row>
    <row r="14" spans="1:17" ht="14.5">
      <c r="A14" s="7"/>
      <c r="B14" s="122">
        <v>18</v>
      </c>
      <c r="C14" s="123">
        <v>5.4</v>
      </c>
      <c r="D14" s="123">
        <v>2.2000000000000002</v>
      </c>
      <c r="E14" s="123">
        <v>0.6</v>
      </c>
      <c r="F14" s="123">
        <v>0.3</v>
      </c>
      <c r="H14" s="122">
        <v>18</v>
      </c>
      <c r="I14" s="123">
        <v>262952</v>
      </c>
      <c r="J14" s="123">
        <v>1.33</v>
      </c>
      <c r="K14" s="123">
        <v>1.67</v>
      </c>
      <c r="M14" s="122">
        <v>18</v>
      </c>
      <c r="N14" s="123">
        <v>6.3</v>
      </c>
      <c r="O14" s="123">
        <v>2.5</v>
      </c>
      <c r="P14" s="123">
        <v>0.7</v>
      </c>
      <c r="Q14" s="123">
        <v>0.3</v>
      </c>
    </row>
    <row r="15" spans="1:17" ht="14.5">
      <c r="A15" s="7"/>
      <c r="B15" s="122">
        <v>19</v>
      </c>
      <c r="C15" s="123">
        <v>5.4</v>
      </c>
      <c r="D15" s="123">
        <v>2.2000000000000002</v>
      </c>
      <c r="E15" s="123">
        <v>0.6</v>
      </c>
      <c r="F15" s="123">
        <v>0.3</v>
      </c>
      <c r="H15" s="122">
        <v>19</v>
      </c>
      <c r="I15" s="123">
        <v>262952</v>
      </c>
      <c r="J15" s="123">
        <v>1.33</v>
      </c>
      <c r="K15" s="123">
        <v>1.67</v>
      </c>
      <c r="M15" s="122">
        <v>19</v>
      </c>
      <c r="N15" s="123">
        <v>6.3</v>
      </c>
      <c r="O15" s="123">
        <v>2.5</v>
      </c>
      <c r="P15" s="123">
        <v>0.7</v>
      </c>
      <c r="Q15" s="123">
        <v>0.3</v>
      </c>
    </row>
    <row r="16" spans="1:17" ht="14.5">
      <c r="A16" s="7"/>
      <c r="B16" s="122">
        <v>20</v>
      </c>
      <c r="C16" s="123">
        <v>5</v>
      </c>
      <c r="D16" s="123">
        <v>2.1</v>
      </c>
      <c r="E16" s="123">
        <v>0.7</v>
      </c>
      <c r="F16" s="123">
        <v>0.3</v>
      </c>
      <c r="H16" s="122">
        <v>20</v>
      </c>
      <c r="I16" s="123">
        <v>270317</v>
      </c>
      <c r="J16" s="123">
        <v>1.33</v>
      </c>
      <c r="K16" s="123">
        <v>1.67</v>
      </c>
      <c r="M16" s="122">
        <v>20</v>
      </c>
      <c r="N16" s="123">
        <v>6</v>
      </c>
      <c r="O16" s="123">
        <v>2.4</v>
      </c>
      <c r="P16" s="123">
        <v>0.8</v>
      </c>
      <c r="Q16" s="123">
        <v>0.4</v>
      </c>
    </row>
    <row r="17" spans="1:17" ht="14.5">
      <c r="A17" s="7"/>
      <c r="B17" s="122">
        <v>21</v>
      </c>
      <c r="C17" s="123">
        <v>4.8</v>
      </c>
      <c r="D17" s="123">
        <v>2</v>
      </c>
      <c r="E17" s="123">
        <v>0.7</v>
      </c>
      <c r="F17" s="123">
        <v>0.3</v>
      </c>
      <c r="H17" s="122">
        <v>21</v>
      </c>
      <c r="I17" s="123">
        <v>287369</v>
      </c>
      <c r="J17" s="123">
        <v>1.33</v>
      </c>
      <c r="K17" s="123">
        <v>1.67</v>
      </c>
      <c r="M17" s="122">
        <v>21</v>
      </c>
      <c r="N17" s="123">
        <v>5.6</v>
      </c>
      <c r="O17" s="123">
        <v>2.2999999999999998</v>
      </c>
      <c r="P17" s="123">
        <v>0.8</v>
      </c>
      <c r="Q17" s="123">
        <v>0.4</v>
      </c>
    </row>
    <row r="18" spans="1:17" ht="14.5">
      <c r="A18" s="7"/>
      <c r="B18" s="122">
        <v>22</v>
      </c>
      <c r="C18" s="123">
        <v>4.5</v>
      </c>
      <c r="D18" s="123">
        <v>1.8</v>
      </c>
      <c r="E18" s="123">
        <v>0.8</v>
      </c>
      <c r="F18" s="123">
        <v>0.3</v>
      </c>
      <c r="H18" s="122">
        <v>22</v>
      </c>
      <c r="I18" s="123">
        <v>298362</v>
      </c>
      <c r="J18" s="123">
        <v>1.33</v>
      </c>
      <c r="K18" s="123">
        <v>1.67</v>
      </c>
      <c r="M18" s="122">
        <v>22</v>
      </c>
      <c r="N18" s="123">
        <v>5.3</v>
      </c>
      <c r="O18" s="123">
        <v>2.1</v>
      </c>
      <c r="P18" s="123">
        <v>0.9</v>
      </c>
      <c r="Q18" s="123">
        <v>0.4</v>
      </c>
    </row>
    <row r="19" spans="1:17" ht="14.5">
      <c r="A19" s="7"/>
      <c r="B19" s="122">
        <v>23</v>
      </c>
      <c r="C19" s="123">
        <v>4.2</v>
      </c>
      <c r="D19" s="123">
        <v>1.7</v>
      </c>
      <c r="E19" s="123">
        <v>0.8</v>
      </c>
      <c r="F19" s="123">
        <v>0.4</v>
      </c>
      <c r="H19" s="122">
        <v>23</v>
      </c>
      <c r="I19" s="123">
        <v>314078</v>
      </c>
      <c r="J19" s="123">
        <v>1.33</v>
      </c>
      <c r="K19" s="123">
        <v>1.67</v>
      </c>
      <c r="M19" s="122">
        <v>23</v>
      </c>
      <c r="N19" s="123">
        <v>4.9000000000000004</v>
      </c>
      <c r="O19" s="123">
        <v>2</v>
      </c>
      <c r="P19" s="123">
        <v>0.9</v>
      </c>
      <c r="Q19" s="123">
        <v>0.4</v>
      </c>
    </row>
    <row r="20" spans="1:17" ht="14.5">
      <c r="A20" s="7"/>
      <c r="B20" s="122">
        <v>24</v>
      </c>
      <c r="C20" s="123">
        <v>3.9</v>
      </c>
      <c r="D20" s="123">
        <v>1.6</v>
      </c>
      <c r="E20" s="123">
        <v>0.8</v>
      </c>
      <c r="F20" s="123">
        <v>0.4</v>
      </c>
      <c r="H20" s="122">
        <v>24</v>
      </c>
      <c r="I20" s="123">
        <v>325943</v>
      </c>
      <c r="J20" s="123">
        <v>1.33</v>
      </c>
      <c r="K20" s="123">
        <v>1.67</v>
      </c>
      <c r="M20" s="122">
        <v>24</v>
      </c>
      <c r="N20" s="123">
        <v>4.5999999999999996</v>
      </c>
      <c r="O20" s="123">
        <v>1.9</v>
      </c>
      <c r="P20" s="123">
        <v>1.1000000000000001</v>
      </c>
      <c r="Q20" s="123">
        <v>0.4</v>
      </c>
    </row>
    <row r="21" spans="1:17" ht="14.5">
      <c r="A21" s="7"/>
      <c r="B21" s="122">
        <v>25</v>
      </c>
      <c r="C21" s="123">
        <v>3.7</v>
      </c>
      <c r="D21" s="123">
        <v>1.5</v>
      </c>
      <c r="E21" s="123">
        <v>0.8</v>
      </c>
      <c r="F21" s="123">
        <v>0.4</v>
      </c>
      <c r="H21" s="122">
        <v>25</v>
      </c>
      <c r="I21" s="123">
        <v>344791</v>
      </c>
      <c r="J21" s="123">
        <v>1.33</v>
      </c>
      <c r="K21" s="123">
        <v>1.67</v>
      </c>
      <c r="M21" s="122">
        <v>25</v>
      </c>
      <c r="N21" s="123">
        <v>4.3</v>
      </c>
      <c r="O21" s="123">
        <v>1.8</v>
      </c>
      <c r="P21" s="123">
        <v>1.1000000000000001</v>
      </c>
      <c r="Q21" s="123">
        <v>0.4</v>
      </c>
    </row>
    <row r="22" spans="1:17" ht="14.5">
      <c r="A22" s="7"/>
      <c r="B22" s="122">
        <v>26</v>
      </c>
      <c r="C22" s="123">
        <v>3.5</v>
      </c>
      <c r="D22" s="123">
        <v>1.5</v>
      </c>
      <c r="E22" s="123">
        <v>0.9</v>
      </c>
      <c r="F22" s="123">
        <v>0.4</v>
      </c>
      <c r="H22" s="122">
        <v>26</v>
      </c>
      <c r="I22" s="123">
        <v>357565</v>
      </c>
      <c r="J22" s="123">
        <v>1.33</v>
      </c>
      <c r="K22" s="123">
        <v>1.67</v>
      </c>
      <c r="M22" s="122">
        <v>26</v>
      </c>
      <c r="N22" s="123">
        <v>4.0999999999999996</v>
      </c>
      <c r="O22" s="123">
        <v>1.7</v>
      </c>
      <c r="P22" s="123">
        <v>1.1000000000000001</v>
      </c>
      <c r="Q22" s="123">
        <v>0.5</v>
      </c>
    </row>
    <row r="23" spans="1:17" ht="14.5">
      <c r="A23" s="7"/>
      <c r="B23" s="122">
        <v>27</v>
      </c>
      <c r="C23" s="123">
        <v>3.4</v>
      </c>
      <c r="D23" s="123">
        <v>1.4</v>
      </c>
      <c r="E23" s="123">
        <v>0.9</v>
      </c>
      <c r="F23" s="123">
        <v>0.4</v>
      </c>
      <c r="H23" s="122">
        <v>27</v>
      </c>
      <c r="I23" s="123">
        <v>364313</v>
      </c>
      <c r="J23" s="123">
        <v>1.33</v>
      </c>
      <c r="K23" s="123">
        <v>1.67</v>
      </c>
      <c r="M23" s="122">
        <v>27</v>
      </c>
      <c r="N23" s="123">
        <v>3.9</v>
      </c>
      <c r="O23" s="123">
        <v>1.7</v>
      </c>
      <c r="P23" s="123">
        <v>1.2</v>
      </c>
      <c r="Q23" s="123">
        <v>0.5</v>
      </c>
    </row>
    <row r="24" spans="1:17" ht="14.5">
      <c r="A24" s="7"/>
      <c r="B24" s="122">
        <v>28</v>
      </c>
      <c r="C24" s="123">
        <v>3.3</v>
      </c>
      <c r="D24" s="123">
        <v>1.4</v>
      </c>
      <c r="E24" s="123">
        <v>1.1000000000000001</v>
      </c>
      <c r="F24" s="123">
        <v>0.5</v>
      </c>
      <c r="H24" s="122">
        <v>28</v>
      </c>
      <c r="I24" s="123">
        <v>364313</v>
      </c>
      <c r="J24" s="123">
        <v>1.33</v>
      </c>
      <c r="K24" s="123">
        <v>1.67</v>
      </c>
      <c r="M24" s="122">
        <v>28</v>
      </c>
      <c r="N24" s="123">
        <v>3.8</v>
      </c>
      <c r="O24" s="123">
        <v>1.6</v>
      </c>
      <c r="P24" s="123">
        <v>1.3</v>
      </c>
      <c r="Q24" s="123">
        <v>0.6</v>
      </c>
    </row>
    <row r="25" spans="1:17" ht="14.5">
      <c r="A25" s="7"/>
      <c r="B25" s="122">
        <v>29</v>
      </c>
      <c r="C25" s="123">
        <v>3.3</v>
      </c>
      <c r="D25" s="123">
        <v>1.4</v>
      </c>
      <c r="E25" s="123">
        <v>1.2</v>
      </c>
      <c r="F25" s="123">
        <v>0.6</v>
      </c>
      <c r="H25" s="122">
        <v>29</v>
      </c>
      <c r="I25" s="123">
        <v>362688</v>
      </c>
      <c r="J25" s="123">
        <v>1.33</v>
      </c>
      <c r="K25" s="123">
        <v>1.67</v>
      </c>
      <c r="M25" s="122">
        <v>29</v>
      </c>
      <c r="N25" s="123">
        <v>3.8</v>
      </c>
      <c r="O25" s="123">
        <v>1.6</v>
      </c>
      <c r="P25" s="123">
        <v>1.3</v>
      </c>
      <c r="Q25" s="123">
        <v>0.7</v>
      </c>
    </row>
    <row r="26" spans="1:17" ht="14.5">
      <c r="A26" s="7"/>
      <c r="B26" s="122">
        <v>30</v>
      </c>
      <c r="C26" s="123">
        <v>3.2</v>
      </c>
      <c r="D26" s="123">
        <v>1.4</v>
      </c>
      <c r="E26" s="123">
        <v>1.2</v>
      </c>
      <c r="F26" s="123">
        <v>0.7</v>
      </c>
      <c r="H26" s="122">
        <v>30</v>
      </c>
      <c r="I26" s="123">
        <v>359482</v>
      </c>
      <c r="J26" s="123">
        <v>1.33</v>
      </c>
      <c r="K26" s="123">
        <v>1.67</v>
      </c>
      <c r="M26" s="122">
        <v>30</v>
      </c>
      <c r="N26" s="123">
        <v>3.7</v>
      </c>
      <c r="O26" s="123">
        <v>1.7</v>
      </c>
      <c r="P26" s="123">
        <v>1.4</v>
      </c>
      <c r="Q26" s="123">
        <v>0.8</v>
      </c>
    </row>
    <row r="27" spans="1:17" ht="14.5">
      <c r="A27" s="7"/>
      <c r="B27" s="122">
        <v>31</v>
      </c>
      <c r="C27" s="123">
        <v>3.2</v>
      </c>
      <c r="D27" s="123">
        <v>1.5</v>
      </c>
      <c r="E27" s="123">
        <v>1.3</v>
      </c>
      <c r="F27" s="123">
        <v>0.7</v>
      </c>
      <c r="H27" s="122">
        <v>31</v>
      </c>
      <c r="I27" s="123">
        <v>349873</v>
      </c>
      <c r="J27" s="123">
        <v>1.33</v>
      </c>
      <c r="K27" s="123">
        <v>1.67</v>
      </c>
      <c r="M27" s="122">
        <v>31</v>
      </c>
      <c r="N27" s="123">
        <v>3.7</v>
      </c>
      <c r="O27" s="123">
        <v>1.8</v>
      </c>
      <c r="P27" s="123">
        <v>1.5</v>
      </c>
      <c r="Q27" s="123">
        <v>0.9</v>
      </c>
    </row>
    <row r="28" spans="1:17" ht="14.5">
      <c r="A28" s="7"/>
      <c r="B28" s="122">
        <v>32</v>
      </c>
      <c r="C28" s="123">
        <v>3.2</v>
      </c>
      <c r="D28" s="123">
        <v>1.6</v>
      </c>
      <c r="E28" s="123">
        <v>1.4</v>
      </c>
      <c r="F28" s="123">
        <v>0.9</v>
      </c>
      <c r="H28" s="122">
        <v>32</v>
      </c>
      <c r="I28" s="123">
        <v>340764</v>
      </c>
      <c r="J28" s="123">
        <v>1.33</v>
      </c>
      <c r="K28" s="123">
        <v>1.67</v>
      </c>
      <c r="M28" s="122">
        <v>32</v>
      </c>
      <c r="N28" s="123">
        <v>3.7</v>
      </c>
      <c r="O28" s="123">
        <v>1.9</v>
      </c>
      <c r="P28" s="123">
        <v>1.6</v>
      </c>
      <c r="Q28" s="123">
        <v>1.1000000000000001</v>
      </c>
    </row>
    <row r="29" spans="1:17" ht="14.5">
      <c r="A29" s="7"/>
      <c r="B29" s="122">
        <v>33</v>
      </c>
      <c r="C29" s="123">
        <v>3.3</v>
      </c>
      <c r="D29" s="123">
        <v>1.7</v>
      </c>
      <c r="E29" s="123">
        <v>1.5</v>
      </c>
      <c r="F29" s="123">
        <v>1.1000000000000001</v>
      </c>
      <c r="H29" s="122">
        <v>33</v>
      </c>
      <c r="I29" s="123">
        <v>319806</v>
      </c>
      <c r="J29" s="123">
        <v>1.33</v>
      </c>
      <c r="K29" s="123">
        <v>1.67</v>
      </c>
      <c r="M29" s="122">
        <v>33</v>
      </c>
      <c r="N29" s="123">
        <v>3.8</v>
      </c>
      <c r="O29" s="123">
        <v>2</v>
      </c>
      <c r="P29" s="123">
        <v>1.8</v>
      </c>
      <c r="Q29" s="123">
        <v>1.3</v>
      </c>
    </row>
    <row r="30" spans="1:17" ht="14.5">
      <c r="A30" s="7"/>
      <c r="B30" s="122">
        <v>34</v>
      </c>
      <c r="C30" s="123">
        <v>3.4</v>
      </c>
      <c r="D30" s="123">
        <v>1.9</v>
      </c>
      <c r="E30" s="123">
        <v>1.7</v>
      </c>
      <c r="F30" s="123">
        <v>1.3</v>
      </c>
      <c r="H30" s="122">
        <v>34</v>
      </c>
      <c r="I30" s="123">
        <v>304907</v>
      </c>
      <c r="J30" s="123">
        <v>1.33</v>
      </c>
      <c r="K30" s="123">
        <v>1.67</v>
      </c>
      <c r="M30" s="122">
        <v>34</v>
      </c>
      <c r="N30" s="123">
        <v>3.9</v>
      </c>
      <c r="O30" s="123">
        <v>2.2000000000000002</v>
      </c>
      <c r="P30" s="123">
        <v>1.9</v>
      </c>
      <c r="Q30" s="123">
        <v>1.5</v>
      </c>
    </row>
    <row r="31" spans="1:17" ht="14.5">
      <c r="A31" s="7"/>
      <c r="B31" s="122">
        <v>35</v>
      </c>
      <c r="C31" s="123">
        <v>3.4</v>
      </c>
      <c r="D31" s="123">
        <v>2</v>
      </c>
      <c r="E31" s="123">
        <v>1.8</v>
      </c>
      <c r="F31" s="123">
        <v>1.5</v>
      </c>
      <c r="H31" s="122">
        <v>35</v>
      </c>
      <c r="I31" s="123">
        <v>292381</v>
      </c>
      <c r="J31" s="123">
        <v>1.33</v>
      </c>
      <c r="K31" s="123">
        <v>1.67</v>
      </c>
      <c r="M31" s="122">
        <v>35</v>
      </c>
      <c r="N31" s="123">
        <v>3.9</v>
      </c>
      <c r="O31" s="123">
        <v>2.2999999999999998</v>
      </c>
      <c r="P31" s="123">
        <v>2.1</v>
      </c>
      <c r="Q31" s="123">
        <v>1.7</v>
      </c>
    </row>
    <row r="32" spans="1:17" ht="14.5">
      <c r="A32" s="7"/>
      <c r="B32" s="122">
        <v>36</v>
      </c>
      <c r="C32" s="123">
        <v>3.5</v>
      </c>
      <c r="D32" s="123">
        <v>2.2000000000000002</v>
      </c>
      <c r="E32" s="123">
        <v>1.9</v>
      </c>
      <c r="F32" s="123">
        <v>1.7</v>
      </c>
      <c r="H32" s="122">
        <v>36</v>
      </c>
      <c r="I32" s="123">
        <v>274945</v>
      </c>
      <c r="J32" s="123">
        <v>1.33</v>
      </c>
      <c r="K32" s="123">
        <v>1.67</v>
      </c>
      <c r="M32" s="122">
        <v>36</v>
      </c>
      <c r="N32" s="123">
        <v>4</v>
      </c>
      <c r="O32" s="123">
        <v>2.5</v>
      </c>
      <c r="P32" s="123">
        <v>2.2999999999999998</v>
      </c>
      <c r="Q32" s="123">
        <v>2</v>
      </c>
    </row>
    <row r="33" spans="1:17" ht="14.5">
      <c r="A33" s="7"/>
      <c r="B33" s="122">
        <v>37</v>
      </c>
      <c r="C33" s="123">
        <v>3.6</v>
      </c>
      <c r="D33" s="123">
        <v>2.4</v>
      </c>
      <c r="E33" s="123">
        <v>2.1</v>
      </c>
      <c r="F33" s="123">
        <v>2</v>
      </c>
      <c r="H33" s="122">
        <v>37</v>
      </c>
      <c r="I33" s="123">
        <v>256029</v>
      </c>
      <c r="J33" s="123">
        <v>1.33</v>
      </c>
      <c r="K33" s="123">
        <v>1.67</v>
      </c>
      <c r="M33" s="122">
        <v>37</v>
      </c>
      <c r="N33" s="123">
        <v>4.2</v>
      </c>
      <c r="O33" s="123">
        <v>2.7</v>
      </c>
      <c r="P33" s="123">
        <v>2.5</v>
      </c>
      <c r="Q33" s="123">
        <v>2.2999999999999998</v>
      </c>
    </row>
    <row r="34" spans="1:17" ht="14.5">
      <c r="A34" s="7"/>
      <c r="B34" s="122">
        <v>38</v>
      </c>
      <c r="C34" s="123">
        <v>3.8</v>
      </c>
      <c r="D34" s="123">
        <v>2.6</v>
      </c>
      <c r="E34" s="123">
        <v>2.4</v>
      </c>
      <c r="F34" s="123">
        <v>2.2999999999999998</v>
      </c>
      <c r="H34" s="122">
        <v>38</v>
      </c>
      <c r="I34" s="123">
        <v>235926</v>
      </c>
      <c r="J34" s="123">
        <v>1.33</v>
      </c>
      <c r="K34" s="123">
        <v>1.67</v>
      </c>
      <c r="M34" s="122">
        <v>38</v>
      </c>
      <c r="N34" s="123">
        <v>4.4000000000000004</v>
      </c>
      <c r="O34" s="123">
        <v>3</v>
      </c>
      <c r="P34" s="123">
        <v>2.8</v>
      </c>
      <c r="Q34" s="123">
        <v>2.6</v>
      </c>
    </row>
    <row r="35" spans="1:17" ht="14.5">
      <c r="A35" s="7"/>
      <c r="B35" s="122">
        <v>39</v>
      </c>
      <c r="C35" s="123">
        <v>4</v>
      </c>
      <c r="D35" s="123">
        <v>2.8</v>
      </c>
      <c r="E35" s="123">
        <v>2.6</v>
      </c>
      <c r="F35" s="123">
        <v>2.6</v>
      </c>
      <c r="H35" s="122">
        <v>39</v>
      </c>
      <c r="I35" s="123">
        <v>218750</v>
      </c>
      <c r="J35" s="123">
        <v>1.33</v>
      </c>
      <c r="K35" s="123">
        <v>1.67</v>
      </c>
      <c r="M35" s="122">
        <v>39</v>
      </c>
      <c r="N35" s="123">
        <v>4.5999999999999996</v>
      </c>
      <c r="O35" s="123">
        <v>3.3</v>
      </c>
      <c r="P35" s="123">
        <v>3.2</v>
      </c>
      <c r="Q35" s="123">
        <v>3</v>
      </c>
    </row>
    <row r="36" spans="1:17" ht="14.5">
      <c r="A36" s="7"/>
      <c r="B36" s="122">
        <v>40</v>
      </c>
      <c r="C36" s="123">
        <v>4.3</v>
      </c>
      <c r="D36" s="123">
        <v>3</v>
      </c>
      <c r="E36" s="123">
        <v>3</v>
      </c>
      <c r="F36" s="123">
        <v>3</v>
      </c>
      <c r="H36" s="122">
        <v>40</v>
      </c>
      <c r="I36" s="123">
        <v>196211</v>
      </c>
      <c r="J36" s="123">
        <v>1.33</v>
      </c>
      <c r="K36" s="123">
        <v>1.67</v>
      </c>
      <c r="M36" s="122">
        <v>40</v>
      </c>
      <c r="N36" s="123">
        <v>5</v>
      </c>
      <c r="O36" s="123">
        <v>3.6</v>
      </c>
      <c r="P36" s="123">
        <v>3.6</v>
      </c>
      <c r="Q36" s="123">
        <v>3.7</v>
      </c>
    </row>
    <row r="37" spans="1:17" ht="14.5">
      <c r="A37" s="7"/>
      <c r="B37" s="122">
        <v>41</v>
      </c>
      <c r="C37" s="123">
        <v>4.7</v>
      </c>
      <c r="D37" s="123">
        <v>3.4</v>
      </c>
      <c r="E37" s="123">
        <v>3.5</v>
      </c>
      <c r="F37" s="123">
        <v>3.6</v>
      </c>
      <c r="H37" s="122">
        <v>41</v>
      </c>
      <c r="I37" s="123">
        <v>176642</v>
      </c>
      <c r="J37" s="123">
        <v>1.33</v>
      </c>
      <c r="K37" s="123">
        <v>1.67</v>
      </c>
      <c r="M37" s="122">
        <v>41</v>
      </c>
      <c r="N37" s="123">
        <v>5.5</v>
      </c>
      <c r="O37" s="123">
        <v>3.9</v>
      </c>
      <c r="P37" s="123">
        <v>4.0999999999999996</v>
      </c>
      <c r="Q37" s="123">
        <v>4.2</v>
      </c>
    </row>
    <row r="38" spans="1:17" ht="14.5">
      <c r="A38" s="7"/>
      <c r="B38" s="122">
        <v>42</v>
      </c>
      <c r="C38" s="123">
        <v>5.0999999999999996</v>
      </c>
      <c r="D38" s="123">
        <v>3.6</v>
      </c>
      <c r="E38" s="123">
        <v>4</v>
      </c>
      <c r="F38" s="123">
        <v>4.0999999999999996</v>
      </c>
      <c r="H38" s="122">
        <v>42</v>
      </c>
      <c r="I38" s="123">
        <v>157686</v>
      </c>
      <c r="J38" s="123">
        <v>1.33</v>
      </c>
      <c r="K38" s="123">
        <v>1.67</v>
      </c>
      <c r="M38" s="122">
        <v>42</v>
      </c>
      <c r="N38" s="123">
        <v>6</v>
      </c>
      <c r="O38" s="123">
        <v>4.2</v>
      </c>
      <c r="P38" s="123">
        <v>4.7</v>
      </c>
      <c r="Q38" s="123">
        <v>4.8</v>
      </c>
    </row>
    <row r="39" spans="1:17" ht="14.5">
      <c r="A39" s="7"/>
      <c r="B39" s="122">
        <v>43</v>
      </c>
      <c r="C39" s="123">
        <v>5.6</v>
      </c>
      <c r="D39" s="123">
        <v>3.7</v>
      </c>
      <c r="E39" s="123">
        <v>4.5999999999999996</v>
      </c>
      <c r="F39" s="123">
        <v>4.5999999999999996</v>
      </c>
      <c r="H39" s="122">
        <v>43</v>
      </c>
      <c r="I39" s="123">
        <v>141855</v>
      </c>
      <c r="J39" s="123">
        <v>1.33</v>
      </c>
      <c r="K39" s="123">
        <v>1.67</v>
      </c>
      <c r="M39" s="122">
        <v>43</v>
      </c>
      <c r="N39" s="123">
        <v>6.5</v>
      </c>
      <c r="O39" s="123">
        <v>4.4000000000000004</v>
      </c>
      <c r="P39" s="123">
        <v>5.5</v>
      </c>
      <c r="Q39" s="123">
        <v>5.4</v>
      </c>
    </row>
    <row r="40" spans="1:17" ht="14.5">
      <c r="A40" s="7"/>
      <c r="B40" s="122">
        <v>44</v>
      </c>
      <c r="C40" s="123">
        <v>6.1</v>
      </c>
      <c r="D40" s="123">
        <v>3.9</v>
      </c>
      <c r="E40" s="123">
        <v>5.4</v>
      </c>
      <c r="F40" s="123">
        <v>5</v>
      </c>
      <c r="H40" s="122">
        <v>44</v>
      </c>
      <c r="I40" s="123">
        <v>127214</v>
      </c>
      <c r="J40" s="123">
        <v>1.33</v>
      </c>
      <c r="K40" s="123">
        <v>1.67</v>
      </c>
      <c r="M40" s="122">
        <v>44</v>
      </c>
      <c r="N40" s="123">
        <v>7.1</v>
      </c>
      <c r="O40" s="123">
        <v>4.5</v>
      </c>
      <c r="P40" s="123">
        <v>6.3</v>
      </c>
      <c r="Q40" s="123">
        <v>6</v>
      </c>
    </row>
    <row r="41" spans="1:17" ht="14.5">
      <c r="A41" s="7"/>
      <c r="B41" s="122">
        <v>45</v>
      </c>
      <c r="C41" s="123">
        <v>6.6</v>
      </c>
      <c r="D41" s="123">
        <v>4</v>
      </c>
      <c r="E41" s="123">
        <v>6.1</v>
      </c>
      <c r="F41" s="123">
        <v>5.7</v>
      </c>
      <c r="H41" s="122">
        <v>45</v>
      </c>
      <c r="I41" s="123">
        <v>115148</v>
      </c>
      <c r="J41" s="123">
        <v>1.33</v>
      </c>
      <c r="K41" s="123">
        <v>1.67</v>
      </c>
      <c r="M41" s="122">
        <v>45</v>
      </c>
      <c r="N41" s="123">
        <v>7.8</v>
      </c>
      <c r="O41" s="123">
        <v>4.7</v>
      </c>
      <c r="P41" s="123">
        <v>7.1</v>
      </c>
      <c r="Q41" s="123">
        <v>6.6</v>
      </c>
    </row>
    <row r="42" spans="1:17" ht="14.5">
      <c r="A42" s="7"/>
      <c r="B42" s="122">
        <v>46</v>
      </c>
      <c r="C42" s="123">
        <v>7.1</v>
      </c>
      <c r="D42" s="123">
        <v>4.2</v>
      </c>
      <c r="E42" s="123">
        <v>6.9</v>
      </c>
      <c r="F42" s="123">
        <v>6.3</v>
      </c>
      <c r="H42" s="122">
        <v>46</v>
      </c>
      <c r="I42" s="123">
        <v>103907</v>
      </c>
      <c r="J42" s="123">
        <v>1.33</v>
      </c>
      <c r="K42" s="123">
        <v>1.67</v>
      </c>
      <c r="M42" s="122">
        <v>46</v>
      </c>
      <c r="N42" s="123">
        <v>8.4</v>
      </c>
      <c r="O42" s="123">
        <v>4.9000000000000004</v>
      </c>
      <c r="P42" s="123">
        <v>8.1999999999999993</v>
      </c>
      <c r="Q42" s="123">
        <v>7.4</v>
      </c>
    </row>
    <row r="43" spans="1:17" ht="14.5">
      <c r="A43" s="7"/>
      <c r="B43" s="122">
        <v>47</v>
      </c>
      <c r="C43" s="123">
        <v>7.8</v>
      </c>
      <c r="D43" s="123">
        <v>4.4000000000000004</v>
      </c>
      <c r="E43" s="123">
        <v>8</v>
      </c>
      <c r="F43" s="123">
        <v>7.1</v>
      </c>
      <c r="H43" s="122">
        <v>47</v>
      </c>
      <c r="I43" s="123">
        <v>93315</v>
      </c>
      <c r="J43" s="123">
        <v>1.33</v>
      </c>
      <c r="K43" s="123">
        <v>1.67</v>
      </c>
      <c r="M43" s="122">
        <v>47</v>
      </c>
      <c r="N43" s="123">
        <v>9.1</v>
      </c>
      <c r="O43" s="123">
        <v>5.3</v>
      </c>
      <c r="P43" s="123">
        <v>9.3000000000000007</v>
      </c>
      <c r="Q43" s="123">
        <v>8.4</v>
      </c>
    </row>
    <row r="44" spans="1:17" ht="14.5">
      <c r="A44" s="7"/>
      <c r="B44" s="122">
        <v>48</v>
      </c>
      <c r="C44" s="123">
        <v>8.4</v>
      </c>
      <c r="D44" s="123">
        <v>4.8</v>
      </c>
      <c r="E44" s="123">
        <v>9</v>
      </c>
      <c r="F44" s="123">
        <v>8.1999999999999993</v>
      </c>
      <c r="H44" s="122">
        <v>48</v>
      </c>
      <c r="I44" s="123">
        <v>84226</v>
      </c>
      <c r="J44" s="123">
        <v>1.33</v>
      </c>
      <c r="K44" s="123">
        <v>1.67</v>
      </c>
      <c r="M44" s="122">
        <v>48</v>
      </c>
      <c r="N44" s="123">
        <v>9.9</v>
      </c>
      <c r="O44" s="123">
        <v>5.6</v>
      </c>
      <c r="P44" s="123">
        <v>10.6</v>
      </c>
      <c r="Q44" s="123">
        <v>9.6</v>
      </c>
    </row>
    <row r="45" spans="1:17" ht="14.5">
      <c r="A45" s="7"/>
      <c r="B45" s="122">
        <v>49</v>
      </c>
      <c r="C45" s="123">
        <v>9.1</v>
      </c>
      <c r="D45" s="123">
        <v>5.0999999999999996</v>
      </c>
      <c r="E45" s="123">
        <v>10.3</v>
      </c>
      <c r="F45" s="123">
        <v>9.3000000000000007</v>
      </c>
      <c r="H45" s="122">
        <v>49</v>
      </c>
      <c r="I45" s="123">
        <v>75564</v>
      </c>
      <c r="J45" s="123">
        <v>1.33</v>
      </c>
      <c r="K45" s="123">
        <v>1.67</v>
      </c>
      <c r="M45" s="122">
        <v>49</v>
      </c>
      <c r="N45" s="123">
        <v>10.7</v>
      </c>
      <c r="O45" s="123">
        <v>6</v>
      </c>
      <c r="P45" s="123">
        <v>12.1</v>
      </c>
      <c r="Q45" s="123">
        <v>11</v>
      </c>
    </row>
    <row r="46" spans="1:17" ht="14.5">
      <c r="A46" s="7"/>
      <c r="B46" s="122">
        <v>50</v>
      </c>
      <c r="C46" s="123">
        <v>9.9</v>
      </c>
      <c r="D46" s="123">
        <v>5.7</v>
      </c>
      <c r="E46" s="123">
        <v>11.7</v>
      </c>
      <c r="F46" s="123">
        <v>10.8</v>
      </c>
      <c r="H46" s="122">
        <v>50</v>
      </c>
      <c r="I46" s="123">
        <v>67863</v>
      </c>
      <c r="J46" s="123">
        <v>1.33</v>
      </c>
      <c r="K46" s="123">
        <v>1.67</v>
      </c>
      <c r="M46" s="122">
        <v>50</v>
      </c>
      <c r="N46" s="123">
        <v>11.6</v>
      </c>
      <c r="O46" s="123">
        <v>6.6</v>
      </c>
      <c r="P46" s="123">
        <v>13.8</v>
      </c>
      <c r="Q46" s="123">
        <v>12.6</v>
      </c>
    </row>
    <row r="47" spans="1:17" ht="14.5">
      <c r="A47" s="7"/>
      <c r="B47" s="122">
        <v>51</v>
      </c>
      <c r="C47" s="123">
        <v>10.6</v>
      </c>
      <c r="D47" s="123">
        <v>6.2</v>
      </c>
      <c r="E47" s="123">
        <v>13.2</v>
      </c>
      <c r="F47" s="123">
        <v>12.2</v>
      </c>
      <c r="H47" s="122">
        <v>51</v>
      </c>
      <c r="I47" s="123">
        <v>61105</v>
      </c>
      <c r="J47" s="123">
        <v>1.33</v>
      </c>
      <c r="K47" s="123">
        <v>1.67</v>
      </c>
      <c r="M47" s="122">
        <v>51</v>
      </c>
      <c r="N47" s="123">
        <v>12.5</v>
      </c>
      <c r="O47" s="123">
        <v>7.2</v>
      </c>
      <c r="P47" s="123">
        <v>15.5</v>
      </c>
      <c r="Q47" s="123">
        <v>14.4</v>
      </c>
    </row>
    <row r="48" spans="1:17" ht="14.5">
      <c r="A48" s="7"/>
      <c r="B48" s="122">
        <v>52</v>
      </c>
      <c r="C48" s="123">
        <v>11.4</v>
      </c>
      <c r="D48" s="123">
        <v>6.8</v>
      </c>
      <c r="E48" s="123">
        <v>15</v>
      </c>
      <c r="F48" s="123">
        <v>13.8</v>
      </c>
      <c r="H48" s="122">
        <v>52</v>
      </c>
      <c r="I48" s="123">
        <v>55215</v>
      </c>
      <c r="J48" s="123">
        <v>1.33</v>
      </c>
      <c r="K48" s="123">
        <v>1.67</v>
      </c>
      <c r="M48" s="122">
        <v>52</v>
      </c>
      <c r="N48" s="123">
        <v>13.4</v>
      </c>
      <c r="O48" s="123">
        <v>8</v>
      </c>
      <c r="P48" s="123">
        <v>17.5</v>
      </c>
      <c r="Q48" s="123">
        <v>16.2</v>
      </c>
    </row>
    <row r="49" spans="1:17" ht="14.5">
      <c r="A49" s="7"/>
      <c r="B49" s="122">
        <v>53</v>
      </c>
      <c r="C49" s="123">
        <v>12.3</v>
      </c>
      <c r="D49" s="123">
        <v>7.5</v>
      </c>
      <c r="E49" s="123">
        <v>16.899999999999999</v>
      </c>
      <c r="F49" s="123">
        <v>15.3</v>
      </c>
      <c r="H49" s="122">
        <v>53</v>
      </c>
      <c r="I49" s="123">
        <v>49939</v>
      </c>
      <c r="J49" s="123">
        <v>1.33</v>
      </c>
      <c r="K49" s="123">
        <v>1.67</v>
      </c>
      <c r="M49" s="122">
        <v>53</v>
      </c>
      <c r="N49" s="123">
        <v>14.4</v>
      </c>
      <c r="O49" s="123">
        <v>8.6999999999999993</v>
      </c>
      <c r="P49" s="123">
        <v>19.8</v>
      </c>
      <c r="Q49" s="123">
        <v>18.100000000000001</v>
      </c>
    </row>
    <row r="50" spans="1:17" ht="14.5">
      <c r="A50" s="7"/>
      <c r="B50" s="122">
        <v>54</v>
      </c>
      <c r="C50" s="123">
        <v>13.2</v>
      </c>
      <c r="D50" s="123">
        <v>8.1</v>
      </c>
      <c r="E50" s="123">
        <v>18.899999999999999</v>
      </c>
      <c r="F50" s="123">
        <v>16.899999999999999</v>
      </c>
      <c r="H50" s="122">
        <v>54</v>
      </c>
      <c r="I50" s="123">
        <v>45395</v>
      </c>
      <c r="J50" s="123">
        <v>1.33</v>
      </c>
      <c r="K50" s="123">
        <v>1.67</v>
      </c>
      <c r="M50" s="122">
        <v>54</v>
      </c>
      <c r="N50" s="123">
        <v>15.5</v>
      </c>
      <c r="O50" s="123">
        <v>9.5</v>
      </c>
      <c r="P50" s="123">
        <v>22.2</v>
      </c>
      <c r="Q50" s="123">
        <v>19.8</v>
      </c>
    </row>
    <row r="51" spans="1:17" ht="14.5">
      <c r="A51" s="7"/>
      <c r="B51" s="122">
        <v>55</v>
      </c>
      <c r="C51" s="123">
        <v>14.3</v>
      </c>
      <c r="D51" s="123">
        <v>8.6999999999999993</v>
      </c>
      <c r="E51" s="123">
        <v>20.8</v>
      </c>
      <c r="F51" s="123">
        <v>18.399999999999999</v>
      </c>
      <c r="H51" s="122">
        <v>55</v>
      </c>
      <c r="I51" s="123">
        <v>41698</v>
      </c>
      <c r="J51" s="123">
        <v>1.33</v>
      </c>
      <c r="K51" s="123">
        <v>1.67</v>
      </c>
      <c r="M51" s="122">
        <v>55</v>
      </c>
      <c r="N51" s="123">
        <v>16.7</v>
      </c>
      <c r="O51" s="123">
        <v>10.3</v>
      </c>
      <c r="P51" s="123">
        <v>24.4</v>
      </c>
      <c r="Q51" s="123">
        <v>21.5</v>
      </c>
    </row>
    <row r="52" spans="1:17" ht="14.5">
      <c r="A52" s="7"/>
      <c r="B52" s="122">
        <v>56</v>
      </c>
      <c r="C52" s="123">
        <v>15.3</v>
      </c>
      <c r="D52" s="123">
        <v>9.5</v>
      </c>
      <c r="E52" s="123">
        <v>23</v>
      </c>
      <c r="F52" s="123">
        <v>20</v>
      </c>
      <c r="H52" s="122">
        <v>56</v>
      </c>
      <c r="I52" s="123">
        <v>38159</v>
      </c>
      <c r="J52" s="123">
        <v>1.33</v>
      </c>
      <c r="K52" s="123">
        <v>1.67</v>
      </c>
      <c r="M52" s="122">
        <v>56</v>
      </c>
      <c r="N52" s="123">
        <v>18</v>
      </c>
      <c r="O52" s="123">
        <v>11.1</v>
      </c>
      <c r="P52" s="123">
        <v>27</v>
      </c>
      <c r="Q52" s="123">
        <v>23.3</v>
      </c>
    </row>
    <row r="53" spans="1:17" ht="14.5">
      <c r="A53" s="7"/>
      <c r="B53" s="122">
        <v>57</v>
      </c>
      <c r="C53" s="123">
        <v>16.7</v>
      </c>
      <c r="D53" s="123">
        <v>10.3</v>
      </c>
      <c r="E53" s="123">
        <v>25.6</v>
      </c>
      <c r="F53" s="123">
        <v>21.5</v>
      </c>
      <c r="H53" s="122">
        <v>57</v>
      </c>
      <c r="I53" s="123">
        <v>34716</v>
      </c>
      <c r="J53" s="123">
        <v>1.33</v>
      </c>
      <c r="K53" s="123">
        <v>1.67</v>
      </c>
      <c r="M53" s="122">
        <v>57</v>
      </c>
      <c r="N53" s="123">
        <v>19.5</v>
      </c>
      <c r="O53" s="123">
        <v>12</v>
      </c>
      <c r="P53" s="123">
        <v>30</v>
      </c>
      <c r="Q53" s="123">
        <v>25.2</v>
      </c>
    </row>
    <row r="54" spans="1:17" ht="14.5">
      <c r="A54" s="7"/>
      <c r="B54" s="122">
        <v>58</v>
      </c>
      <c r="C54" s="123">
        <v>18.2</v>
      </c>
      <c r="D54" s="123">
        <v>11</v>
      </c>
      <c r="E54" s="123">
        <v>28.6</v>
      </c>
      <c r="F54" s="123">
        <v>23.1</v>
      </c>
      <c r="H54" s="122">
        <v>58</v>
      </c>
      <c r="I54" s="123">
        <v>31558</v>
      </c>
      <c r="J54" s="123">
        <v>1.33</v>
      </c>
      <c r="K54" s="123">
        <v>1.67</v>
      </c>
      <c r="M54" s="122">
        <v>58</v>
      </c>
      <c r="N54" s="123">
        <v>21.2</v>
      </c>
      <c r="O54" s="123">
        <v>12.9</v>
      </c>
      <c r="P54" s="123">
        <v>33.5</v>
      </c>
      <c r="Q54" s="123">
        <v>27.2</v>
      </c>
    </row>
    <row r="55" spans="1:17" ht="14.5">
      <c r="A55" s="7"/>
      <c r="B55" s="122">
        <v>59</v>
      </c>
      <c r="C55" s="123">
        <v>19.7</v>
      </c>
      <c r="D55" s="123">
        <v>11.9</v>
      </c>
      <c r="E55" s="123">
        <v>31.9</v>
      </c>
      <c r="F55" s="123">
        <v>24.9</v>
      </c>
      <c r="H55" s="122">
        <v>59</v>
      </c>
      <c r="I55" s="123">
        <v>28626</v>
      </c>
      <c r="J55" s="123">
        <v>1.33</v>
      </c>
      <c r="K55" s="123">
        <v>1.67</v>
      </c>
      <c r="M55" s="122">
        <v>59</v>
      </c>
      <c r="N55" s="123">
        <v>23.1</v>
      </c>
      <c r="O55" s="123">
        <v>13.9</v>
      </c>
      <c r="P55" s="123">
        <v>37.5</v>
      </c>
      <c r="Q55" s="123">
        <v>29.2</v>
      </c>
    </row>
    <row r="56" spans="1:17" ht="14.5">
      <c r="A56" s="7"/>
      <c r="B56" s="122">
        <v>60</v>
      </c>
      <c r="C56" s="123">
        <v>21.5</v>
      </c>
      <c r="D56" s="123">
        <v>12.8</v>
      </c>
      <c r="E56" s="123">
        <v>35.700000000000003</v>
      </c>
      <c r="F56" s="123">
        <v>26.9</v>
      </c>
      <c r="H56" s="122">
        <v>60</v>
      </c>
      <c r="I56" s="123">
        <v>25940</v>
      </c>
      <c r="J56" s="123">
        <v>1.33</v>
      </c>
      <c r="K56" s="123">
        <v>1.67</v>
      </c>
      <c r="M56" s="122">
        <v>60</v>
      </c>
      <c r="N56" s="123">
        <v>25.2</v>
      </c>
      <c r="O56" s="123">
        <v>15</v>
      </c>
      <c r="P56" s="123">
        <v>41.9</v>
      </c>
      <c r="Q56" s="123">
        <v>31.5</v>
      </c>
    </row>
    <row r="57" spans="1:17" ht="14.5">
      <c r="A57" s="7"/>
      <c r="B57" s="122">
        <v>61</v>
      </c>
      <c r="C57" s="123">
        <v>23.3</v>
      </c>
      <c r="D57" s="123">
        <v>14</v>
      </c>
      <c r="E57" s="123">
        <v>39.9</v>
      </c>
      <c r="F57" s="123">
        <v>29.3</v>
      </c>
      <c r="H57" s="122">
        <v>61</v>
      </c>
      <c r="I57" s="123">
        <v>23550</v>
      </c>
      <c r="J57" s="123">
        <v>1.33</v>
      </c>
      <c r="K57" s="123">
        <v>1.67</v>
      </c>
      <c r="M57" s="122">
        <v>61</v>
      </c>
      <c r="N57" s="123">
        <v>27.3</v>
      </c>
      <c r="O57" s="123">
        <v>16.399999999999999</v>
      </c>
      <c r="P57" s="123">
        <v>46.7</v>
      </c>
      <c r="Q57" s="123">
        <v>34.299999999999997</v>
      </c>
    </row>
    <row r="58" spans="1:17" ht="14.5">
      <c r="A58" s="7"/>
      <c r="B58" s="122">
        <v>62</v>
      </c>
      <c r="C58" s="123">
        <v>25.2</v>
      </c>
      <c r="D58" s="123">
        <v>15.3</v>
      </c>
      <c r="E58" s="123">
        <v>44.3</v>
      </c>
      <c r="F58" s="123">
        <v>32.200000000000003</v>
      </c>
      <c r="H58" s="122">
        <v>62</v>
      </c>
      <c r="I58" s="123">
        <v>21399</v>
      </c>
      <c r="J58" s="123">
        <v>1.33</v>
      </c>
      <c r="K58" s="123">
        <v>1.67</v>
      </c>
      <c r="M58" s="122">
        <v>62</v>
      </c>
      <c r="N58" s="123">
        <v>29.5</v>
      </c>
      <c r="O58" s="123">
        <v>18</v>
      </c>
      <c r="P58" s="123">
        <v>52</v>
      </c>
      <c r="Q58" s="123">
        <v>37.799999999999997</v>
      </c>
    </row>
    <row r="59" spans="1:17" ht="14.5">
      <c r="A59" s="7"/>
      <c r="B59" s="122">
        <v>63</v>
      </c>
      <c r="C59" s="123">
        <v>27.1</v>
      </c>
      <c r="D59" s="123">
        <v>17.100000000000001</v>
      </c>
      <c r="E59" s="123">
        <v>49.1</v>
      </c>
      <c r="F59" s="123">
        <v>35.799999999999997</v>
      </c>
      <c r="H59" s="122">
        <v>63</v>
      </c>
      <c r="I59" s="123">
        <v>19477</v>
      </c>
      <c r="J59" s="123">
        <v>1.33</v>
      </c>
      <c r="K59" s="123">
        <v>1.67</v>
      </c>
      <c r="M59" s="122">
        <v>63</v>
      </c>
      <c r="N59" s="123">
        <v>31.7</v>
      </c>
      <c r="O59" s="123">
        <v>20</v>
      </c>
      <c r="P59" s="123">
        <v>57.6</v>
      </c>
      <c r="Q59" s="123">
        <v>42</v>
      </c>
    </row>
    <row r="60" spans="1:17" ht="14.5">
      <c r="A60" s="7"/>
      <c r="B60" s="122">
        <v>64</v>
      </c>
      <c r="C60" s="123">
        <v>29.2</v>
      </c>
      <c r="D60" s="123">
        <v>19</v>
      </c>
      <c r="E60" s="123">
        <v>54.5</v>
      </c>
      <c r="F60" s="123">
        <v>39.799999999999997</v>
      </c>
      <c r="H60" s="122">
        <v>64</v>
      </c>
      <c r="I60" s="123">
        <v>17710</v>
      </c>
      <c r="J60" s="123">
        <v>1.33</v>
      </c>
      <c r="K60" s="123">
        <v>1.67</v>
      </c>
      <c r="M60" s="122">
        <v>64</v>
      </c>
      <c r="N60" s="123">
        <v>34.1</v>
      </c>
      <c r="O60" s="123">
        <v>22.3</v>
      </c>
      <c r="P60" s="123">
        <v>63.9</v>
      </c>
      <c r="Q60" s="123">
        <v>46.7</v>
      </c>
    </row>
    <row r="61" spans="1:17" ht="14.5">
      <c r="A61" s="7"/>
      <c r="B61" s="122">
        <v>65</v>
      </c>
      <c r="C61" s="123">
        <v>38.1</v>
      </c>
      <c r="D61" s="123">
        <v>25.9</v>
      </c>
      <c r="E61" s="123">
        <v>157.30000000000001</v>
      </c>
      <c r="F61" s="123">
        <v>114.9</v>
      </c>
      <c r="H61" s="7"/>
      <c r="I61" s="7"/>
      <c r="J61" s="7"/>
      <c r="M61" s="122">
        <v>65</v>
      </c>
      <c r="N61" s="123">
        <v>38.1</v>
      </c>
      <c r="O61" s="123">
        <v>25.9</v>
      </c>
      <c r="P61" s="123">
        <v>157.30000000000001</v>
      </c>
      <c r="Q61" s="123">
        <v>114.9</v>
      </c>
    </row>
    <row r="62" spans="1:17" ht="14.5">
      <c r="A62" s="7"/>
      <c r="B62" s="122">
        <v>66</v>
      </c>
      <c r="C62" s="123">
        <v>43.6</v>
      </c>
      <c r="D62" s="123">
        <v>29.9</v>
      </c>
      <c r="E62" s="123">
        <v>181.5</v>
      </c>
      <c r="F62" s="123">
        <v>132.6</v>
      </c>
      <c r="H62" s="7"/>
      <c r="I62" s="7"/>
      <c r="J62" s="7"/>
      <c r="M62" s="122">
        <v>66</v>
      </c>
      <c r="N62" s="123">
        <v>43.6</v>
      </c>
      <c r="O62" s="123">
        <v>29.9</v>
      </c>
      <c r="P62" s="123">
        <v>181.5</v>
      </c>
      <c r="Q62" s="123">
        <v>132.6</v>
      </c>
    </row>
    <row r="63" spans="1:17" ht="14.5">
      <c r="A63" s="1"/>
      <c r="B63" s="122">
        <v>67</v>
      </c>
      <c r="C63" s="123">
        <v>49.7</v>
      </c>
      <c r="D63" s="123">
        <v>34.5</v>
      </c>
      <c r="E63" s="124"/>
      <c r="F63" s="124"/>
      <c r="H63" s="7"/>
      <c r="I63" s="7"/>
      <c r="J63" s="7"/>
      <c r="M63" s="122">
        <v>67</v>
      </c>
      <c r="N63" s="123">
        <v>49.7</v>
      </c>
      <c r="O63" s="123">
        <v>34.5</v>
      </c>
      <c r="P63" s="124"/>
      <c r="Q63" s="124"/>
    </row>
    <row r="64" spans="1:17" ht="14.5">
      <c r="A64" s="1"/>
      <c r="B64" s="122">
        <v>68</v>
      </c>
      <c r="C64" s="123">
        <v>56.7</v>
      </c>
      <c r="D64" s="123">
        <v>39.5</v>
      </c>
      <c r="E64" s="124"/>
      <c r="F64" s="124"/>
      <c r="H64" s="7"/>
      <c r="I64" s="7"/>
      <c r="J64" s="7"/>
      <c r="M64" s="122">
        <v>68</v>
      </c>
      <c r="N64" s="123">
        <v>56.7</v>
      </c>
      <c r="O64" s="123">
        <v>39.5</v>
      </c>
      <c r="P64" s="124"/>
      <c r="Q64" s="124"/>
    </row>
    <row r="65" spans="1:17" ht="14.5">
      <c r="A65" s="1"/>
      <c r="B65" s="125">
        <v>69</v>
      </c>
      <c r="C65" s="126">
        <v>64.099999999999994</v>
      </c>
      <c r="D65" s="126">
        <v>45.2</v>
      </c>
      <c r="E65" s="127"/>
      <c r="F65" s="127"/>
      <c r="H65" s="7"/>
      <c r="I65" s="7"/>
      <c r="J65" s="7"/>
      <c r="M65" s="125">
        <v>69</v>
      </c>
      <c r="N65" s="126">
        <v>64.099999999999994</v>
      </c>
      <c r="O65" s="126">
        <v>45.2</v>
      </c>
      <c r="P65" s="127"/>
      <c r="Q65" s="127"/>
    </row>
    <row r="66" spans="1:17">
      <c r="A66" s="1"/>
      <c r="B66" s="1"/>
      <c r="D66" s="4"/>
      <c r="H66" s="1"/>
      <c r="J66" s="4"/>
    </row>
    <row r="67" spans="1:17" ht="13">
      <c r="A67" s="10"/>
      <c r="B67" s="8"/>
      <c r="H67" s="8"/>
    </row>
    <row r="68" spans="1:17" ht="13">
      <c r="A68" s="7"/>
      <c r="B68" s="7"/>
      <c r="C68" s="13"/>
      <c r="D68" s="12"/>
      <c r="E68" s="11"/>
      <c r="F68" s="11"/>
      <c r="H68" s="7"/>
      <c r="I68" s="13"/>
      <c r="J68" s="12"/>
    </row>
    <row r="69" spans="1:17" ht="13">
      <c r="A69" s="7"/>
      <c r="B69" s="7"/>
      <c r="C69" s="13"/>
      <c r="D69" s="12"/>
      <c r="E69" s="11"/>
      <c r="F69" s="11"/>
      <c r="H69" s="7"/>
      <c r="I69" s="13"/>
      <c r="J69" s="12"/>
    </row>
    <row r="70" spans="1:17" ht="13">
      <c r="A70" s="7"/>
      <c r="B70" s="7"/>
      <c r="C70" s="13"/>
      <c r="D70" s="12"/>
      <c r="E70" s="11"/>
      <c r="F70" s="11"/>
      <c r="H70" s="7"/>
      <c r="I70" s="13"/>
      <c r="J70" s="12"/>
    </row>
    <row r="71" spans="1:17" ht="13">
      <c r="A71" s="7"/>
      <c r="B71" s="7"/>
      <c r="C71" s="13"/>
      <c r="D71" s="12"/>
      <c r="E71" s="12"/>
      <c r="F71" s="12"/>
      <c r="H71" s="7"/>
      <c r="I71" s="13"/>
      <c r="J71" s="12"/>
    </row>
    <row r="72" spans="1:17">
      <c r="A72" s="7"/>
      <c r="B72" s="7"/>
      <c r="H72" s="7"/>
    </row>
  </sheetData>
  <mergeCells count="9">
    <mergeCell ref="N9:O9"/>
    <mergeCell ref="P9:Q9"/>
    <mergeCell ref="I9:K9"/>
    <mergeCell ref="E2:F2"/>
    <mergeCell ref="B9:B10"/>
    <mergeCell ref="C9:D9"/>
    <mergeCell ref="E9:F9"/>
    <mergeCell ref="H9:H10"/>
    <mergeCell ref="M9:M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7"/>
  <sheetViews>
    <sheetView topLeftCell="A3" workbookViewId="0">
      <selection activeCell="A54" sqref="A54:XFD54"/>
    </sheetView>
  </sheetViews>
  <sheetFormatPr defaultColWidth="12.7265625" defaultRowHeight="12.5"/>
  <cols>
    <col min="1" max="1" width="3.1796875" style="6" customWidth="1"/>
    <col min="2" max="2" width="8.1796875" style="6" customWidth="1"/>
    <col min="3" max="4" width="10" style="1" customWidth="1"/>
    <col min="5" max="16384" width="12.7265625" style="7"/>
  </cols>
  <sheetData>
    <row r="1" spans="1:4" ht="13">
      <c r="A1" s="9"/>
      <c r="B1" s="5"/>
      <c r="D1" s="2"/>
    </row>
    <row r="2" spans="1:4" ht="13">
      <c r="B2" s="5"/>
    </row>
    <row r="3" spans="1:4">
      <c r="B3" s="6" t="s">
        <v>59</v>
      </c>
    </row>
    <row r="4" spans="1:4">
      <c r="C4" s="6"/>
      <c r="D4" s="6"/>
    </row>
    <row r="5" spans="1:4" ht="16.5" customHeight="1">
      <c r="D5" s="3"/>
    </row>
    <row r="6" spans="1:4">
      <c r="D6" s="3"/>
    </row>
    <row r="7" spans="1:4">
      <c r="D7" s="3"/>
    </row>
    <row r="8" spans="1:4" ht="13">
      <c r="B8" s="5"/>
      <c r="D8" s="3"/>
    </row>
    <row r="9" spans="1:4" ht="15" customHeight="1">
      <c r="B9" s="173" t="s">
        <v>56</v>
      </c>
      <c r="C9" s="175" t="s">
        <v>21</v>
      </c>
      <c r="D9" s="177" t="s">
        <v>26</v>
      </c>
    </row>
    <row r="10" spans="1:4">
      <c r="A10" s="7"/>
      <c r="B10" s="174"/>
      <c r="C10" s="176"/>
      <c r="D10" s="178"/>
    </row>
    <row r="11" spans="1:4" ht="14.5">
      <c r="A11" s="7"/>
      <c r="B11" s="120">
        <v>15</v>
      </c>
      <c r="C11" s="121">
        <v>0.42</v>
      </c>
      <c r="D11" s="121">
        <v>0.46</v>
      </c>
    </row>
    <row r="12" spans="1:4" ht="14.5">
      <c r="A12" s="7"/>
      <c r="B12" s="122">
        <v>16</v>
      </c>
      <c r="C12" s="123">
        <v>0.42</v>
      </c>
      <c r="D12" s="123">
        <v>0.46</v>
      </c>
    </row>
    <row r="13" spans="1:4" ht="14.5">
      <c r="A13" s="7"/>
      <c r="B13" s="122">
        <v>17</v>
      </c>
      <c r="C13" s="123">
        <v>0.42</v>
      </c>
      <c r="D13" s="123">
        <v>0.46</v>
      </c>
    </row>
    <row r="14" spans="1:4" ht="14.5">
      <c r="A14" s="7"/>
      <c r="B14" s="122">
        <v>18</v>
      </c>
      <c r="C14" s="123">
        <v>0.42</v>
      </c>
      <c r="D14" s="123">
        <v>0.46</v>
      </c>
    </row>
    <row r="15" spans="1:4" ht="14.5">
      <c r="A15" s="7"/>
      <c r="B15" s="122">
        <v>19</v>
      </c>
      <c r="C15" s="123">
        <v>0.42</v>
      </c>
      <c r="D15" s="123">
        <v>0.46</v>
      </c>
    </row>
    <row r="16" spans="1:4" ht="14.5">
      <c r="A16" s="7"/>
      <c r="B16" s="122">
        <v>20</v>
      </c>
      <c r="C16" s="123">
        <v>0.42</v>
      </c>
      <c r="D16" s="123">
        <v>0.46</v>
      </c>
    </row>
    <row r="17" spans="1:4" ht="14.5">
      <c r="A17" s="7"/>
      <c r="B17" s="122">
        <v>21</v>
      </c>
      <c r="C17" s="123">
        <v>0.43</v>
      </c>
      <c r="D17" s="123">
        <v>0.46</v>
      </c>
    </row>
    <row r="18" spans="1:4" ht="14.5">
      <c r="A18" s="7"/>
      <c r="B18" s="122">
        <v>22</v>
      </c>
      <c r="C18" s="123">
        <v>0.43</v>
      </c>
      <c r="D18" s="123">
        <v>0.47</v>
      </c>
    </row>
    <row r="19" spans="1:4" ht="14.5">
      <c r="A19" s="7"/>
      <c r="B19" s="122">
        <v>23</v>
      </c>
      <c r="C19" s="123">
        <v>0.43</v>
      </c>
      <c r="D19" s="123">
        <v>0.47</v>
      </c>
    </row>
    <row r="20" spans="1:4" ht="14.5">
      <c r="A20" s="7"/>
      <c r="B20" s="122">
        <v>24</v>
      </c>
      <c r="C20" s="123">
        <v>0.44</v>
      </c>
      <c r="D20" s="123">
        <v>0.48</v>
      </c>
    </row>
    <row r="21" spans="1:4" ht="14.5">
      <c r="A21" s="7"/>
      <c r="B21" s="122">
        <v>25</v>
      </c>
      <c r="C21" s="123">
        <v>0.42</v>
      </c>
      <c r="D21" s="123">
        <v>0.5</v>
      </c>
    </row>
    <row r="22" spans="1:4" ht="14.5">
      <c r="A22" s="7"/>
      <c r="B22" s="122">
        <v>26</v>
      </c>
      <c r="C22" s="123">
        <v>0.41</v>
      </c>
      <c r="D22" s="123">
        <v>0.51</v>
      </c>
    </row>
    <row r="23" spans="1:4" ht="14.5">
      <c r="A23" s="7"/>
      <c r="B23" s="122">
        <v>27</v>
      </c>
      <c r="C23" s="123">
        <v>0.41</v>
      </c>
      <c r="D23" s="123">
        <v>0.54</v>
      </c>
    </row>
    <row r="24" spans="1:4" ht="14.5">
      <c r="A24" s="7"/>
      <c r="B24" s="122">
        <v>28</v>
      </c>
      <c r="C24" s="123">
        <v>0.41</v>
      </c>
      <c r="D24" s="123">
        <v>0.55000000000000004</v>
      </c>
    </row>
    <row r="25" spans="1:4" ht="14.5">
      <c r="A25" s="7"/>
      <c r="B25" s="122">
        <v>29</v>
      </c>
      <c r="C25" s="123">
        <v>0.42</v>
      </c>
      <c r="D25" s="123">
        <v>0.56000000000000005</v>
      </c>
    </row>
    <row r="26" spans="1:4" ht="14.5">
      <c r="A26" s="7"/>
      <c r="B26" s="122">
        <v>30</v>
      </c>
      <c r="C26" s="123">
        <v>0.43</v>
      </c>
      <c r="D26" s="123">
        <v>0.56999999999999995</v>
      </c>
    </row>
    <row r="27" spans="1:4" ht="14.5">
      <c r="A27" s="7"/>
      <c r="B27" s="122">
        <v>31</v>
      </c>
      <c r="C27" s="123">
        <v>0.44</v>
      </c>
      <c r="D27" s="123">
        <v>0.59</v>
      </c>
    </row>
    <row r="28" spans="1:4" ht="14.5">
      <c r="A28" s="7"/>
      <c r="B28" s="122">
        <v>32</v>
      </c>
      <c r="C28" s="123">
        <v>0.45</v>
      </c>
      <c r="D28" s="123">
        <v>0.61</v>
      </c>
    </row>
    <row r="29" spans="1:4" ht="14.5">
      <c r="A29" s="7"/>
      <c r="B29" s="122">
        <v>33</v>
      </c>
      <c r="C29" s="123">
        <v>0.48</v>
      </c>
      <c r="D29" s="123">
        <v>0.64</v>
      </c>
    </row>
    <row r="30" spans="1:4" ht="14.5">
      <c r="A30" s="7"/>
      <c r="B30" s="122">
        <v>34</v>
      </c>
      <c r="C30" s="123">
        <v>0.5</v>
      </c>
      <c r="D30" s="123">
        <v>0.67</v>
      </c>
    </row>
    <row r="31" spans="1:4" ht="14.5">
      <c r="A31" s="7"/>
      <c r="B31" s="122">
        <v>35</v>
      </c>
      <c r="C31" s="123">
        <v>0.55000000000000004</v>
      </c>
      <c r="D31" s="123">
        <v>0.71</v>
      </c>
    </row>
    <row r="32" spans="1:4" ht="14.5">
      <c r="A32" s="7"/>
      <c r="B32" s="122">
        <v>36</v>
      </c>
      <c r="C32" s="123">
        <v>0.57999999999999996</v>
      </c>
      <c r="D32" s="123">
        <v>0.77</v>
      </c>
    </row>
    <row r="33" spans="1:4" ht="14.5">
      <c r="A33" s="7"/>
      <c r="B33" s="122">
        <v>37</v>
      </c>
      <c r="C33" s="123">
        <v>0.62</v>
      </c>
      <c r="D33" s="123">
        <v>0.83</v>
      </c>
    </row>
    <row r="34" spans="1:4" ht="14.5">
      <c r="A34" s="7"/>
      <c r="B34" s="122">
        <v>38</v>
      </c>
      <c r="C34" s="123">
        <v>0.66</v>
      </c>
      <c r="D34" s="123">
        <v>0.9</v>
      </c>
    </row>
    <row r="35" spans="1:4" ht="14.5">
      <c r="A35" s="7"/>
      <c r="B35" s="122">
        <v>39</v>
      </c>
      <c r="C35" s="123">
        <v>0.72</v>
      </c>
      <c r="D35" s="123">
        <v>0.99</v>
      </c>
    </row>
    <row r="36" spans="1:4" ht="14.5">
      <c r="A36" s="7"/>
      <c r="B36" s="122">
        <v>40</v>
      </c>
      <c r="C36" s="123">
        <v>0.8</v>
      </c>
      <c r="D36" s="123">
        <v>1.08</v>
      </c>
    </row>
    <row r="37" spans="1:4" ht="14.5">
      <c r="A37" s="7"/>
      <c r="B37" s="122">
        <v>41</v>
      </c>
      <c r="C37" s="123">
        <v>0.87</v>
      </c>
      <c r="D37" s="123">
        <v>1.19</v>
      </c>
    </row>
    <row r="38" spans="1:4" ht="14.5">
      <c r="A38" s="7"/>
      <c r="B38" s="122">
        <v>42</v>
      </c>
      <c r="C38" s="123">
        <v>0.96</v>
      </c>
      <c r="D38" s="123">
        <v>1.32</v>
      </c>
    </row>
    <row r="39" spans="1:4" ht="14.5">
      <c r="A39" s="7"/>
      <c r="B39" s="122">
        <v>43</v>
      </c>
      <c r="C39" s="123">
        <v>1.06</v>
      </c>
      <c r="D39" s="123">
        <v>1.45</v>
      </c>
    </row>
    <row r="40" spans="1:4" ht="14.5">
      <c r="A40" s="7"/>
      <c r="B40" s="122">
        <v>44</v>
      </c>
      <c r="C40" s="123">
        <v>1.18</v>
      </c>
      <c r="D40" s="123">
        <v>1.61</v>
      </c>
    </row>
    <row r="41" spans="1:4" ht="14.5">
      <c r="A41" s="7"/>
      <c r="B41" s="122">
        <v>45</v>
      </c>
      <c r="C41" s="123">
        <v>1.3</v>
      </c>
      <c r="D41" s="123">
        <v>1.79</v>
      </c>
    </row>
    <row r="42" spans="1:4" ht="14.5">
      <c r="A42" s="7"/>
      <c r="B42" s="122">
        <v>46</v>
      </c>
      <c r="C42" s="123">
        <v>1.45</v>
      </c>
      <c r="D42" s="123">
        <v>1.97</v>
      </c>
    </row>
    <row r="43" spans="1:4" ht="14.5">
      <c r="A43" s="7"/>
      <c r="B43" s="122">
        <v>47</v>
      </c>
      <c r="C43" s="123">
        <v>1.63</v>
      </c>
      <c r="D43" s="123">
        <v>2.17</v>
      </c>
    </row>
    <row r="44" spans="1:4" ht="14.5">
      <c r="A44" s="7"/>
      <c r="B44" s="122">
        <v>48</v>
      </c>
      <c r="C44" s="123">
        <v>1.82</v>
      </c>
      <c r="D44" s="123">
        <v>2.39</v>
      </c>
    </row>
    <row r="45" spans="1:4" ht="14.5">
      <c r="A45" s="7"/>
      <c r="B45" s="122">
        <v>49</v>
      </c>
      <c r="C45" s="123">
        <v>2.04</v>
      </c>
      <c r="D45" s="123">
        <v>2.63</v>
      </c>
    </row>
    <row r="46" spans="1:4" ht="14.5">
      <c r="A46" s="7"/>
      <c r="B46" s="122">
        <v>50</v>
      </c>
      <c r="C46" s="123">
        <v>2.29</v>
      </c>
      <c r="D46" s="123">
        <v>2.88</v>
      </c>
    </row>
    <row r="47" spans="1:4" ht="14.5">
      <c r="A47" s="7"/>
      <c r="B47" s="122">
        <v>51</v>
      </c>
      <c r="C47" s="123">
        <v>2.56</v>
      </c>
      <c r="D47" s="123">
        <v>3.14</v>
      </c>
    </row>
    <row r="48" spans="1:4" ht="14.5">
      <c r="A48" s="7"/>
      <c r="B48" s="122">
        <v>52</v>
      </c>
      <c r="C48" s="123">
        <v>2.88</v>
      </c>
      <c r="D48" s="123">
        <v>3.43</v>
      </c>
    </row>
    <row r="49" spans="1:4" ht="14.5">
      <c r="A49" s="7"/>
      <c r="B49" s="122">
        <v>53</v>
      </c>
      <c r="C49" s="123">
        <v>3.23</v>
      </c>
      <c r="D49" s="123">
        <v>3.73</v>
      </c>
    </row>
    <row r="50" spans="1:4" ht="14.5">
      <c r="A50" s="7"/>
      <c r="B50" s="122">
        <v>54</v>
      </c>
      <c r="C50" s="123">
        <v>3.62</v>
      </c>
      <c r="D50" s="123">
        <v>4.03</v>
      </c>
    </row>
    <row r="51" spans="1:4" ht="14.5">
      <c r="A51" s="7"/>
      <c r="B51" s="122">
        <v>55</v>
      </c>
      <c r="C51" s="123">
        <v>4.07</v>
      </c>
      <c r="D51" s="123">
        <v>4.3600000000000003</v>
      </c>
    </row>
    <row r="52" spans="1:4" ht="14.5">
      <c r="A52" s="7"/>
      <c r="B52" s="122">
        <v>56</v>
      </c>
      <c r="C52" s="123">
        <v>4.5599999999999996</v>
      </c>
      <c r="D52" s="123">
        <v>4.7</v>
      </c>
    </row>
    <row r="53" spans="1:4" ht="14.5">
      <c r="A53" s="7"/>
      <c r="B53" s="122">
        <v>57</v>
      </c>
      <c r="C53" s="123">
        <v>5.0999999999999996</v>
      </c>
      <c r="D53" s="123">
        <v>5.04</v>
      </c>
    </row>
    <row r="54" spans="1:4" ht="14.5">
      <c r="A54" s="7"/>
      <c r="B54" s="122">
        <v>58</v>
      </c>
      <c r="C54" s="123">
        <v>5.71</v>
      </c>
      <c r="D54" s="123">
        <v>5.4</v>
      </c>
    </row>
    <row r="55" spans="1:4" ht="14.5">
      <c r="A55" s="7"/>
      <c r="B55" s="122">
        <v>59</v>
      </c>
      <c r="C55" s="123">
        <v>6.38</v>
      </c>
      <c r="D55" s="123">
        <v>5.76</v>
      </c>
    </row>
    <row r="56" spans="1:4" ht="14.5">
      <c r="A56" s="7"/>
      <c r="B56" s="122">
        <v>60</v>
      </c>
      <c r="C56" s="123">
        <v>7.14</v>
      </c>
      <c r="D56" s="123">
        <v>6.13</v>
      </c>
    </row>
    <row r="57" spans="1:4" ht="14.5">
      <c r="A57" s="7"/>
      <c r="B57" s="122">
        <v>61</v>
      </c>
      <c r="C57" s="123">
        <v>7.95</v>
      </c>
      <c r="D57" s="123">
        <v>6.49</v>
      </c>
    </row>
    <row r="58" spans="1:4" ht="14.5">
      <c r="A58" s="7"/>
      <c r="B58" s="122">
        <v>62</v>
      </c>
      <c r="C58" s="123">
        <v>8.07</v>
      </c>
      <c r="D58" s="123">
        <v>6.3</v>
      </c>
    </row>
    <row r="59" spans="1:4" ht="14.5">
      <c r="A59" s="7"/>
      <c r="B59" s="122">
        <v>63</v>
      </c>
      <c r="C59" s="123">
        <v>4.53</v>
      </c>
      <c r="D59" s="123">
        <v>3.43</v>
      </c>
    </row>
    <row r="60" spans="1:4" ht="14.5">
      <c r="A60" s="7"/>
      <c r="B60" s="125">
        <v>64</v>
      </c>
      <c r="C60" s="126">
        <v>1.5</v>
      </c>
      <c r="D60" s="126">
        <v>1.1299999999999999</v>
      </c>
    </row>
    <row r="61" spans="1:4">
      <c r="A61" s="7"/>
      <c r="B61" s="1"/>
      <c r="D61" s="4"/>
    </row>
    <row r="62" spans="1:4" ht="13">
      <c r="A62" s="7"/>
      <c r="B62" s="8"/>
    </row>
    <row r="63" spans="1:4" ht="13">
      <c r="A63" s="7"/>
      <c r="B63" s="7"/>
      <c r="C63" s="13"/>
      <c r="D63" s="12"/>
    </row>
    <row r="64" spans="1:4" ht="13">
      <c r="A64" s="7"/>
      <c r="B64" s="7"/>
      <c r="C64" s="13"/>
      <c r="D64" s="12"/>
    </row>
    <row r="65" spans="2:4" ht="13">
      <c r="B65" s="7"/>
      <c r="C65" s="13"/>
      <c r="D65" s="12"/>
    </row>
    <row r="66" spans="2:4" ht="13">
      <c r="B66" s="7"/>
      <c r="C66" s="13"/>
      <c r="D66" s="12"/>
    </row>
    <row r="67" spans="2:4">
      <c r="B67" s="7"/>
    </row>
  </sheetData>
  <mergeCells count="3">
    <mergeCell ref="B9:B10"/>
    <mergeCell ref="C9:C10"/>
    <mergeCell ref="D9:D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BD0B89-ECB8-4B6F-AFCC-FDB567759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Permanent employees</vt:lpstr>
      <vt:lpstr>Non-Permanent employee</vt:lpstr>
      <vt:lpstr>D&amp;TPD-Rates</vt:lpstr>
      <vt:lpstr>IP-rates</vt:lpstr>
      <vt:lpstr>'Non-Permanent employee'!Casual</vt:lpstr>
      <vt:lpstr>Casual</vt:lpstr>
      <vt:lpstr>'Non-Permanent employee'!Employmenttype</vt:lpstr>
      <vt:lpstr>Employmenttype</vt:lpstr>
      <vt:lpstr>'Non-Permanent employee'!Permanent</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Lucas Brown</cp:lastModifiedBy>
  <cp:revision/>
  <dcterms:created xsi:type="dcterms:W3CDTF">2016-03-07T03:08:29Z</dcterms:created>
  <dcterms:modified xsi:type="dcterms:W3CDTF">2023-11-27T02:59:08Z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y fmtid="{D5CDD505-2E9C-101B-9397-08002B2CF9AE}" pid="3" name="MSIP_Label_152db844-6082-448e-82d8-26e01007d467_Enabled">
    <vt:lpwstr>true</vt:lpwstr>
  </property>
  <property fmtid="{D5CDD505-2E9C-101B-9397-08002B2CF9AE}" pid="4" name="MSIP_Label_152db844-6082-448e-82d8-26e01007d467_SetDate">
    <vt:lpwstr>2023-09-15T04:34:45Z</vt:lpwstr>
  </property>
  <property fmtid="{D5CDD505-2E9C-101B-9397-08002B2CF9AE}" pid="5" name="MSIP_Label_152db844-6082-448e-82d8-26e01007d467_Method">
    <vt:lpwstr>Standard</vt:lpwstr>
  </property>
  <property fmtid="{D5CDD505-2E9C-101B-9397-08002B2CF9AE}" pid="6" name="MSIP_Label_152db844-6082-448e-82d8-26e01007d467_Name">
    <vt:lpwstr>Internal</vt:lpwstr>
  </property>
  <property fmtid="{D5CDD505-2E9C-101B-9397-08002B2CF9AE}" pid="7" name="MSIP_Label_152db844-6082-448e-82d8-26e01007d467_SiteId">
    <vt:lpwstr>5f8d0b25-e16a-4465-aa47-f44bb9beba20</vt:lpwstr>
  </property>
  <property fmtid="{D5CDD505-2E9C-101B-9397-08002B2CF9AE}" pid="8" name="MSIP_Label_152db844-6082-448e-82d8-26e01007d467_ActionId">
    <vt:lpwstr>75f965f2-5d85-4fc7-bfb3-7ce261301e6b</vt:lpwstr>
  </property>
  <property fmtid="{D5CDD505-2E9C-101B-9397-08002B2CF9AE}" pid="9" name="MSIP_Label_152db844-6082-448e-82d8-26e01007d467_ContentBits">
    <vt:lpwstr>0</vt:lpwstr>
  </property>
</Properties>
</file>