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Insurance\corporate changes\PLAN DATA\2023.12.01 - Cerebral Palsy\Internal Notification\"/>
    </mc:Choice>
  </mc:AlternateContent>
  <xr:revisionPtr revIDLastSave="0" documentId="13_ncr:1_{9725387F-A123-4A9E-924A-DF4DA7C33FD6}" xr6:coauthVersionLast="47" xr6:coauthVersionMax="47" xr10:uidLastSave="{00000000-0000-0000-0000-000000000000}"/>
  <workbookProtection workbookAlgorithmName="SHA-512" workbookHashValue="CUF6el6a5+UWw8EBc/+1Bby+wt/NA83MSBG6B3CFzNjtSfPhKGK78kBRRBu2QlsDDZO4KNd33L0oMii+bnvqFA==" workbookSaltValue="mVEuxnTKHV/PGkQTm1pa1g==" workbookSpinCount="100000" lockStructure="1"/>
  <bookViews>
    <workbookView xWindow="-110" yWindow="-110" windowWidth="19420" windowHeight="10300" tabRatio="898" xr2:uid="{00000000-000D-0000-FFFF-FFFF00000000}"/>
  </bookViews>
  <sheets>
    <sheet name="Calculator" sheetId="4" r:id="rId1"/>
    <sheet name="D&amp;TPD-Rates" sheetId="7" state="hidden" r:id="rId2"/>
    <sheet name="IP-rates" sheetId="6" state="hidden" r:id="rId3"/>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4" l="1"/>
  <c r="C11" i="4"/>
  <c r="D9" i="4"/>
  <c r="I8" i="4" s="1"/>
  <c r="I7" i="4" l="1"/>
  <c r="I9" i="4"/>
  <c r="M9" i="4" s="1"/>
  <c r="V11" i="4"/>
  <c r="V10" i="4"/>
  <c r="V9" i="4"/>
  <c r="C12" i="4"/>
  <c r="D15" i="4" l="1"/>
  <c r="U20" i="4"/>
  <c r="U19" i="4"/>
  <c r="W17" i="4"/>
  <c r="W18" i="4" s="1"/>
  <c r="W19" i="4" s="1"/>
  <c r="W20" i="4" s="1"/>
  <c r="W21" i="4" s="1"/>
  <c r="W22" i="4" s="1"/>
  <c r="AC6" i="4" l="1"/>
  <c r="S10" i="4"/>
  <c r="I10" i="4" l="1"/>
  <c r="M12" i="4" s="1"/>
  <c r="I11" i="4"/>
  <c r="M13" i="4" s="1"/>
  <c r="S14" i="4"/>
  <c r="M16" i="4" l="1"/>
  <c r="S15" i="4"/>
  <c r="U15" i="4" s="1"/>
  <c r="U16" i="4" l="1"/>
  <c r="AC7" i="4"/>
  <c r="M7" i="4" l="1"/>
  <c r="M8" i="4"/>
  <c r="S12" i="4"/>
  <c r="S11" i="4" l="1"/>
  <c r="S13" i="4"/>
  <c r="U13" i="4" s="1"/>
  <c r="M14" i="4"/>
  <c r="I14" i="4"/>
  <c r="I13" i="4"/>
  <c r="L12" i="4"/>
  <c r="U11" i="4" l="1"/>
  <c r="H12" i="4" s="1"/>
  <c r="H22" i="4"/>
  <c r="L7" i="4"/>
  <c r="M17" i="4"/>
  <c r="M18" i="4"/>
  <c r="M10" i="4"/>
  <c r="L9" i="4"/>
  <c r="L16" i="4"/>
  <c r="L14" i="4"/>
  <c r="L13" i="4"/>
  <c r="L8" i="4"/>
  <c r="M19" i="4" l="1"/>
  <c r="I17" i="4" s="1"/>
  <c r="L10" i="4"/>
  <c r="L18" i="4"/>
  <c r="L19" i="4" l="1"/>
  <c r="I16" i="4" s="1"/>
  <c r="L17" i="4"/>
</calcChain>
</file>

<file path=xl/sharedStrings.xml><?xml version="1.0" encoding="utf-8"?>
<sst xmlns="http://schemas.openxmlformats.org/spreadsheetml/2006/main" count="87" uniqueCount="76">
  <si>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</si>
  <si>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</si>
  <si>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</si>
  <si>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</si>
  <si>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</si>
  <si>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</si>
  <si>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</si>
  <si>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</si>
  <si>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</si>
  <si>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</si>
  <si>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</si>
  <si>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</si>
  <si>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</si>
  <si>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</si>
  <si>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</si>
  <si>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</si>
  <si>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</si>
  <si>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</si>
  <si>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IP limit</t>
  </si>
  <si>
    <t>Age</t>
  </si>
  <si>
    <r>
      <t xml:space="preserve">Standard Income Protection Cover p.a. </t>
    </r>
    <r>
      <rPr>
        <b/>
        <vertAlign val="superscript"/>
        <sz val="14"/>
        <color rgb="FF1C355E"/>
        <rFont val="Arial"/>
        <family val="2"/>
      </rPr>
      <t>1</t>
    </r>
  </si>
  <si>
    <t>Standard Income Protection Premium</t>
  </si>
  <si>
    <t>TPD limit</t>
  </si>
  <si>
    <t>Male</t>
  </si>
  <si>
    <t>Additional Death Cover</t>
  </si>
  <si>
    <t>Total Standard Premium</t>
  </si>
  <si>
    <t>AAL</t>
  </si>
  <si>
    <t>Female</t>
  </si>
  <si>
    <t>Additional TPD Cover</t>
  </si>
  <si>
    <t>DEATH Extra</t>
  </si>
  <si>
    <t>Additional Death Premium</t>
  </si>
  <si>
    <t>TPD Max</t>
  </si>
  <si>
    <t>IP % of Salary</t>
  </si>
  <si>
    <t>Total Death Cover</t>
  </si>
  <si>
    <t>Additional TPD Premium</t>
  </si>
  <si>
    <t>TPD Extra</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</si>
  <si>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</si>
  <si>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</si>
  <si>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</si>
  <si>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</si>
  <si>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</si>
  <si>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</si>
  <si>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</si>
  <si>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</si>
  <si>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</si>
  <si>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</si>
  <si>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</si>
  <si>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</si>
  <si>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</si>
  <si>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</si>
  <si>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</si>
  <si>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</si>
  <si>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</si>
  <si>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</si>
  <si>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</si>
  <si>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</si>
  <si>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</si>
  <si>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</si>
  <si>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</si>
  <si>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</si>
  <si>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Employment Classification</t>
  </si>
  <si>
    <r>
      <t xml:space="preserve">Standard Income Protection </t>
    </r>
    <r>
      <rPr>
        <b/>
        <vertAlign val="superscript"/>
        <sz val="11"/>
        <color rgb="FF1C355E"/>
        <rFont val="Arial"/>
        <family val="2"/>
      </rPr>
      <t>1</t>
    </r>
  </si>
  <si>
    <t>Standard Death Max Age</t>
  </si>
  <si>
    <t>Standard TPD Max Age</t>
  </si>
  <si>
    <t>Add Death Max Age</t>
  </si>
  <si>
    <t>Add TPD Max Age</t>
  </si>
  <si>
    <t>Income Protection Max Age</t>
  </si>
  <si>
    <t>Cerebral Palsy Alliance - Permanent and Casual employees</t>
  </si>
  <si>
    <t xml:space="preserve">Casual TPD Taper  </t>
  </si>
  <si>
    <t>Standard IP option</t>
  </si>
  <si>
    <t>Max Cover Ages</t>
  </si>
  <si>
    <t>Cerebral Palsy Alliance Superannuation Plan</t>
  </si>
  <si>
    <t>Insurance Calculator for Permanent and Casual employees</t>
  </si>
  <si>
    <r>
      <t xml:space="preserve">Please read this quote in conjunction with your Product Disclosure Statement (PDS), available from </t>
    </r>
    <r>
      <rPr>
        <b/>
        <sz val="9"/>
        <color theme="1"/>
        <rFont val="Arial"/>
        <family val="2"/>
      </rPr>
      <t>art.com.au/cpa</t>
    </r>
  </si>
  <si>
    <r>
      <t xml:space="preserve">
If you are an eligible Permanent employee (refer to your </t>
    </r>
    <r>
      <rPr>
        <i/>
        <sz val="9"/>
        <color rgb="FF333333"/>
        <rFont val="Arial"/>
        <family val="2"/>
      </rPr>
      <t>Super Savings - Corporate Insurance guide</t>
    </r>
    <r>
      <rPr>
        <sz val="9"/>
        <color rgb="FF333333"/>
        <rFont val="Arial"/>
        <family val="2"/>
      </rPr>
      <t xml:space="preserve">), you will automatically receive the amount of Standard Death, Total &amp; Permanent Disability (TPD), and Income Protection (IP) cover as shown above, subject to the Automatic Acceptance Limits as set by the insurer. These are $1,250,000 for Death and TPD cover and $180,000 per annum for IP cover. 
If you are an eligible Casual employee (refer to your Super Savings - Corporate Insurance guide), you will automatically receive the amount of Standard Death and TPD cover as shown above, subject to the Automatic Acceptance Limit of $50,000 as set by the insurer. 
Should you wish to apply for cover amounts above the Automatic Acceptance Limits a health questionnaire may be required. Acceptance is subject to approval by the plan insurer. 
Income Protection cover pays a monthly income of up to 75% of your Pre-Disability Salary, less any offsets, for a Benefit Period of up to 2 years, after a 90 day waiting period.
</t>
    </r>
  </si>
  <si>
    <t>Effective Date: 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</si>
</sst>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
  </numFmts>
  <fonts count="149">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sz val="9"/>
      <color rgb="FF333333"/>
      <name val="Arial"/>
      <family val="2"/>
    </font>
    <font>
      <sz val="11"/>
      <color rgb="FF333333"/>
      <name val="Arial"/>
      <family val="2"/>
    </font>
    <font>
      <b/>
      <sz val="11"/>
      <color rgb="FF1C355E"/>
      <name val="Arial"/>
      <family val="2"/>
    </font>
    <font>
      <b/>
      <vertAlign val="superscript"/>
      <sz val="11"/>
      <color rgb="FF1C355E"/>
      <name val="Arial"/>
      <family val="2"/>
    </font>
    <font>
      <b/>
      <sz val="11"/>
      <name val="Arial"/>
      <family val="2"/>
    </font>
    <font>
      <sz val="11"/>
      <color rgb="FF414140"/>
      <name val="Arial"/>
      <family val="2"/>
    </font>
    <font>
      <i/>
      <sz val="9"/>
      <color rgb="FF333333"/>
      <name val="Arial"/>
      <family val="2"/>
    </font>
    <font>
      <b/>
      <u/>
      <sz val="10"/>
      <color rgb="FF0051FF"/>
      <name val="Arial"/>
      <family val="2"/>
    </font>
    <font>
      <b/>
      <sz val="9"/>
      <color theme="1"/>
      <name val="Arial"/>
      <family val="2"/>
    </font>
    <font>
      <b/>
      <sz val="11"/>
      <color rgb="FF414140"/>
      <name val="Arial"/>
      <family val="2"/>
    </font>
    <font>
      <u/>
      <sz val="9"/>
      <color theme="1"/>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medium">
        <color rgb="FF0051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18" fillId="61" borderId="0" xfId="13043" applyFont="1" applyFill="1" applyAlignment="1">
      <alignment horizontal="left" vertical="center" wrapText="1"/>
    </xf>
    <xf numFmtId="0" fontId="118"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19" fillId="61" borderId="0" xfId="0" applyFont="1" applyFill="1"/>
    <xf numFmtId="0" fontId="120" fillId="61" borderId="0" xfId="0" applyFont="1" applyFill="1" applyAlignment="1">
      <alignment vertical="center"/>
    </xf>
    <xf numFmtId="0" fontId="121" fillId="61" borderId="0" xfId="0" applyFont="1" applyFill="1"/>
    <xf numFmtId="0" fontId="120" fillId="64" borderId="0" xfId="0" applyFont="1" applyFill="1" applyAlignment="1">
      <alignment vertical="center"/>
    </xf>
    <xf numFmtId="0" fontId="126" fillId="64" borderId="0" xfId="0" applyFont="1" applyFill="1"/>
    <xf numFmtId="0" fontId="127" fillId="64" borderId="0" xfId="0" applyFont="1" applyFill="1"/>
    <xf numFmtId="0" fontId="128" fillId="64" borderId="0" xfId="0" applyFont="1" applyFill="1"/>
    <xf numFmtId="0" fontId="128" fillId="64" borderId="0" xfId="0" applyFont="1" applyFill="1" applyAlignment="1">
      <alignment vertical="center"/>
    </xf>
    <xf numFmtId="0" fontId="129" fillId="64" borderId="0" xfId="0" applyFont="1" applyFill="1" applyAlignment="1">
      <alignment horizontal="center"/>
    </xf>
    <xf numFmtId="0" fontId="130" fillId="64" borderId="0" xfId="32987" applyFont="1" applyFill="1" applyAlignment="1">
      <alignment vertical="center"/>
    </xf>
    <xf numFmtId="14" fontId="130" fillId="64" borderId="0" xfId="32987" applyNumberFormat="1" applyFont="1" applyFill="1"/>
    <xf numFmtId="3" fontId="131" fillId="64" borderId="0" xfId="32987" applyNumberFormat="1" applyFont="1" applyFill="1"/>
    <xf numFmtId="179" fontId="131" fillId="64" borderId="0" xfId="32987" applyNumberFormat="1" applyFont="1" applyFill="1"/>
    <xf numFmtId="0" fontId="130" fillId="64" borderId="0" xfId="0" applyFont="1" applyFill="1" applyAlignment="1">
      <alignment vertical="center"/>
    </xf>
    <xf numFmtId="0" fontId="130" fillId="64" borderId="0" xfId="0" applyFont="1" applyFill="1" applyAlignment="1">
      <alignment vertical="top"/>
    </xf>
    <xf numFmtId="0" fontId="128" fillId="63" borderId="0" xfId="0" applyFont="1" applyFill="1"/>
    <xf numFmtId="0" fontId="130" fillId="63" borderId="0" xfId="0" applyFont="1" applyFill="1" applyAlignment="1">
      <alignment horizontal="center" vertical="center"/>
    </xf>
    <xf numFmtId="0" fontId="133" fillId="63" borderId="0" xfId="0" applyFont="1" applyFill="1" applyAlignment="1">
      <alignment vertical="center"/>
    </xf>
    <xf numFmtId="0" fontId="126" fillId="63" borderId="0" xfId="0" applyFont="1" applyFill="1"/>
    <xf numFmtId="0" fontId="130" fillId="63" borderId="0" xfId="0" applyFont="1" applyFill="1" applyAlignment="1">
      <alignment vertical="top"/>
    </xf>
    <xf numFmtId="0" fontId="135" fillId="61" borderId="0" xfId="0" applyFont="1" applyFill="1" applyAlignment="1">
      <alignment vertical="center"/>
    </xf>
    <xf numFmtId="0" fontId="130" fillId="63" borderId="0" xfId="32987" applyFont="1" applyFill="1" applyAlignment="1">
      <alignment vertical="center"/>
    </xf>
    <xf numFmtId="179" fontId="130" fillId="63" borderId="0" xfId="32987" quotePrefix="1" applyNumberFormat="1" applyFont="1" applyFill="1" applyAlignment="1">
      <alignment horizontal="center" vertical="center"/>
    </xf>
    <xf numFmtId="178" fontId="130" fillId="63" borderId="0" xfId="0" applyNumberFormat="1" applyFont="1" applyFill="1" applyAlignment="1">
      <alignment horizontal="center" vertical="center"/>
    </xf>
    <xf numFmtId="179" fontId="130" fillId="63" borderId="0" xfId="32987" applyNumberFormat="1" applyFont="1" applyFill="1" applyAlignment="1">
      <alignment horizontal="center" vertical="center"/>
    </xf>
    <xf numFmtId="0" fontId="130" fillId="63" borderId="0" xfId="0" applyFont="1" applyFill="1" applyAlignment="1">
      <alignment vertical="center"/>
    </xf>
    <xf numFmtId="0" fontId="128" fillId="63" borderId="0" xfId="32987" applyFont="1" applyFill="1"/>
    <xf numFmtId="178" fontId="130" fillId="66" borderId="0" xfId="32987" applyNumberFormat="1" applyFont="1" applyFill="1" applyAlignment="1">
      <alignment horizontal="center" vertical="center"/>
    </xf>
    <xf numFmtId="179" fontId="130" fillId="66" borderId="0" xfId="32987" applyNumberFormat="1" applyFont="1" applyFill="1" applyAlignment="1">
      <alignment horizontal="center" vertical="center"/>
    </xf>
    <xf numFmtId="0" fontId="130" fillId="63" borderId="26" xfId="32987" applyFont="1" applyFill="1" applyBorder="1" applyAlignment="1">
      <alignment vertical="center"/>
    </xf>
    <xf numFmtId="179" fontId="130" fillId="66" borderId="26" xfId="32987" applyNumberFormat="1" applyFont="1" applyFill="1" applyBorder="1" applyAlignment="1">
      <alignment horizontal="center" vertical="center"/>
    </xf>
    <xf numFmtId="0" fontId="130" fillId="63" borderId="26" xfId="0" applyFont="1" applyFill="1" applyBorder="1" applyAlignment="1">
      <alignment vertical="center"/>
    </xf>
    <xf numFmtId="179" fontId="130" fillId="63" borderId="26" xfId="32987" quotePrefix="1" applyNumberFormat="1" applyFont="1" applyFill="1" applyBorder="1" applyAlignment="1">
      <alignment horizontal="center" vertical="center"/>
    </xf>
    <xf numFmtId="178" fontId="130" fillId="63" borderId="26" xfId="0" applyNumberFormat="1" applyFont="1" applyFill="1" applyBorder="1" applyAlignment="1">
      <alignment horizontal="center" vertical="center"/>
    </xf>
    <xf numFmtId="179" fontId="130" fillId="63" borderId="26" xfId="32987" applyNumberFormat="1" applyFont="1" applyFill="1" applyBorder="1" applyAlignment="1">
      <alignment horizontal="center" vertical="center"/>
    </xf>
    <xf numFmtId="0" fontId="130" fillId="63" borderId="27" xfId="32987" applyFont="1" applyFill="1" applyBorder="1" applyAlignment="1">
      <alignment vertical="center"/>
    </xf>
    <xf numFmtId="179" fontId="130" fillId="63" borderId="27" xfId="32987" applyNumberFormat="1" applyFont="1" applyFill="1" applyBorder="1" applyAlignment="1">
      <alignment horizontal="center" vertical="center"/>
    </xf>
    <xf numFmtId="179" fontId="130" fillId="63" borderId="27" xfId="32987" quotePrefix="1" applyNumberFormat="1" applyFont="1" applyFill="1" applyBorder="1" applyAlignment="1">
      <alignment horizontal="center" vertical="center"/>
    </xf>
    <xf numFmtId="0" fontId="130" fillId="63" borderId="28" xfId="32987" applyFont="1" applyFill="1" applyBorder="1" applyAlignment="1">
      <alignment vertical="center"/>
    </xf>
    <xf numFmtId="179" fontId="130" fillId="63" borderId="28" xfId="32987" applyNumberFormat="1" applyFont="1" applyFill="1" applyBorder="1" applyAlignment="1">
      <alignment horizontal="center" vertical="center"/>
    </xf>
    <xf numFmtId="178" fontId="130" fillId="63" borderId="27" xfId="0" applyNumberFormat="1" applyFont="1" applyFill="1" applyBorder="1" applyAlignment="1">
      <alignment horizontal="center" vertical="center"/>
    </xf>
    <xf numFmtId="0" fontId="130" fillId="63" borderId="27" xfId="0" applyFont="1" applyFill="1" applyBorder="1" applyAlignment="1">
      <alignment vertical="center"/>
    </xf>
    <xf numFmtId="0" fontId="130" fillId="63" borderId="29" xfId="0" applyFont="1" applyFill="1" applyBorder="1" applyAlignment="1">
      <alignment vertical="center"/>
    </xf>
    <xf numFmtId="178" fontId="130" fillId="63" borderId="29" xfId="0" applyNumberFormat="1" applyFont="1" applyFill="1" applyBorder="1" applyAlignment="1">
      <alignment horizontal="center" vertical="center"/>
    </xf>
    <xf numFmtId="179" fontId="130" fillId="63" borderId="29" xfId="32987" applyNumberFormat="1" applyFont="1" applyFill="1" applyBorder="1" applyAlignment="1">
      <alignment horizontal="center" vertical="center"/>
    </xf>
    <xf numFmtId="179" fontId="130" fillId="66" borderId="27" xfId="32987"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9" fontId="102" fillId="66"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4" fontId="2" fillId="63" borderId="27" xfId="0" applyNumberFormat="1" applyFont="1" applyFill="1" applyBorder="1"/>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4" fontId="2" fillId="63" borderId="30" xfId="0" applyNumberFormat="1" applyFont="1" applyFill="1" applyBorder="1"/>
    <xf numFmtId="14" fontId="130" fillId="63" borderId="31" xfId="32987" applyNumberFormat="1" applyFont="1" applyFill="1" applyBorder="1" applyAlignment="1" applyProtection="1">
      <alignment vertical="center"/>
      <protection locked="0"/>
    </xf>
    <xf numFmtId="14" fontId="130" fillId="65" borderId="31" xfId="32987" applyNumberFormat="1" applyFont="1" applyFill="1" applyBorder="1"/>
    <xf numFmtId="3" fontId="131" fillId="64" borderId="31" xfId="32987" applyNumberFormat="1" applyFont="1" applyFill="1" applyBorder="1"/>
    <xf numFmtId="3" fontId="130" fillId="63" borderId="31" xfId="32987" applyNumberFormat="1" applyFont="1" applyFill="1" applyBorder="1" applyAlignment="1" applyProtection="1">
      <alignment horizontal="right" vertical="center"/>
      <protection locked="0"/>
    </xf>
    <xf numFmtId="9" fontId="130" fillId="63" borderId="31" xfId="33003" applyFont="1" applyFill="1" applyBorder="1" applyAlignment="1" applyProtection="1">
      <alignment vertical="center"/>
      <protection locked="0"/>
    </xf>
    <xf numFmtId="179" fontId="130" fillId="63" borderId="31" xfId="32987" applyNumberFormat="1" applyFont="1" applyFill="1" applyBorder="1" applyAlignment="1" applyProtection="1">
      <alignment vertical="center"/>
      <protection locked="0"/>
    </xf>
    <xf numFmtId="179" fontId="132" fillId="65" borderId="31" xfId="32987" applyNumberFormat="1" applyFont="1" applyFill="1" applyBorder="1" applyAlignment="1">
      <alignment vertical="center"/>
    </xf>
    <xf numFmtId="2" fontId="137" fillId="67" borderId="36" xfId="0" applyNumberFormat="1" applyFont="1" applyFill="1" applyBorder="1" applyAlignment="1">
      <alignment horizontal="center"/>
    </xf>
    <xf numFmtId="2" fontId="137" fillId="67" borderId="37" xfId="0" applyNumberFormat="1" applyFont="1" applyFill="1" applyBorder="1" applyAlignment="1">
      <alignment horizontal="center"/>
    </xf>
    <xf numFmtId="0" fontId="124" fillId="64" borderId="0" xfId="0" applyFont="1" applyFill="1" applyAlignment="1">
      <alignment horizontal="left" vertical="center" wrapText="1"/>
    </xf>
    <xf numFmtId="0" fontId="140" fillId="64" borderId="0" xfId="32987" applyFont="1" applyFill="1" applyAlignment="1">
      <alignment vertical="center"/>
    </xf>
    <xf numFmtId="0" fontId="142" fillId="61" borderId="0" xfId="0" applyFont="1" applyFill="1" applyAlignment="1">
      <alignment vertical="top"/>
    </xf>
    <xf numFmtId="181" fontId="143" fillId="0" borderId="25" xfId="32987" quotePrefix="1" applyNumberFormat="1" applyFont="1" applyBorder="1" applyAlignment="1">
      <alignment horizontal="center" vertical="center"/>
    </xf>
    <xf numFmtId="1" fontId="143" fillId="66" borderId="25" xfId="32987" quotePrefix="1" applyNumberFormat="1" applyFont="1" applyFill="1" applyBorder="1" applyAlignment="1">
      <alignment horizontal="center" vertical="center"/>
    </xf>
    <xf numFmtId="0" fontId="145" fillId="61" borderId="0" xfId="0" applyFont="1" applyFill="1" applyAlignment="1">
      <alignment vertical="center"/>
    </xf>
    <xf numFmtId="1" fontId="143" fillId="0" borderId="25" xfId="32987" quotePrefix="1" applyNumberFormat="1" applyFont="1" applyBorder="1" applyAlignment="1">
      <alignment horizontal="center" vertical="center"/>
    </xf>
    <xf numFmtId="181" fontId="147" fillId="0" borderId="25" xfId="32987" quotePrefix="1" applyNumberFormat="1" applyFont="1" applyBorder="1" applyAlignment="1">
      <alignment horizontal="center" vertical="center"/>
    </xf>
    <xf numFmtId="0" fontId="140" fillId="63" borderId="31" xfId="32987" applyFont="1" applyFill="1" applyBorder="1" applyAlignment="1" applyProtection="1">
      <alignment horizontal="right" vertical="center"/>
      <protection locked="0"/>
    </xf>
    <xf numFmtId="0" fontId="97" fillId="61" borderId="1" xfId="32987" applyFill="1" applyBorder="1"/>
    <xf numFmtId="0" fontId="130" fillId="63" borderId="31" xfId="32987" applyFont="1" applyFill="1" applyBorder="1" applyAlignment="1" applyProtection="1">
      <alignment horizontal="right" vertical="center"/>
      <protection locked="0"/>
    </xf>
    <xf numFmtId="0" fontId="118" fillId="61" borderId="0" xfId="13043" applyFont="1" applyFill="1" applyAlignment="1">
      <alignment vertical="center" wrapText="1"/>
    </xf>
    <xf numFmtId="0" fontId="102" fillId="61" borderId="0" xfId="0" applyFont="1" applyFill="1" applyAlignment="1">
      <alignment vertical="center" wrapText="1"/>
    </xf>
    <xf numFmtId="0" fontId="118"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38" fillId="61" borderId="0" xfId="13043" applyFont="1" applyFill="1" applyAlignment="1">
      <alignment vertical="center" wrapText="1"/>
    </xf>
    <xf numFmtId="0" fontId="139" fillId="61" borderId="0" xfId="0" applyFont="1" applyFill="1" applyAlignment="1">
      <alignment vertical="center" wrapText="1"/>
    </xf>
    <xf numFmtId="0" fontId="117" fillId="61" borderId="0" xfId="13043" applyFont="1" applyFill="1" applyAlignment="1">
      <alignment horizontal="left" vertical="center" wrapText="1"/>
    </xf>
    <xf numFmtId="0" fontId="148" fillId="61" borderId="0" xfId="13043" applyFont="1" applyFill="1" applyAlignment="1">
      <alignment horizontal="left" vertical="center" wrapText="1"/>
    </xf>
    <xf numFmtId="9" fontId="115" fillId="61" borderId="0" xfId="0" quotePrefix="1" applyNumberFormat="1" applyFont="1" applyFill="1" applyAlignment="1">
      <alignment horizontal="right" vertical="center" textRotation="180"/>
    </xf>
    <xf numFmtId="0" fontId="122" fillId="64" borderId="0" xfId="0" applyFont="1" applyFill="1" applyAlignment="1">
      <alignment horizontal="left" vertical="top"/>
    </xf>
    <xf numFmtId="0" fontId="123" fillId="64" borderId="0" xfId="0" applyFont="1" applyFill="1" applyAlignment="1">
      <alignment horizontal="left" vertical="top"/>
    </xf>
    <xf numFmtId="0" fontId="117" fillId="61" borderId="0" xfId="0" applyFont="1" applyFill="1" applyAlignment="1">
      <alignment horizontal="left" vertical="center" wrapText="1"/>
    </xf>
    <xf numFmtId="0" fontId="138" fillId="61" borderId="0" xfId="0" applyFont="1" applyFill="1" applyAlignment="1">
      <alignment horizontal="left" vertical="top" wrapText="1"/>
    </xf>
    <xf numFmtId="0" fontId="128" fillId="63" borderId="0" xfId="0" quotePrefix="1" applyFont="1" applyFill="1" applyAlignment="1">
      <alignment horizontal="left" vertical="center" wrapText="1"/>
    </xf>
    <xf numFmtId="0" fontId="117" fillId="61" borderId="0" xfId="0" quotePrefix="1" applyFont="1" applyFill="1" applyAlignment="1">
      <alignment horizontal="left" vertical="top" wrapText="1"/>
    </xf>
    <xf numFmtId="0" fontId="138" fillId="61" borderId="0" xfId="0" applyFont="1" applyFill="1" applyAlignment="1">
      <alignment horizontal="left" vertical="center" wrapText="1"/>
    </xf>
    <xf numFmtId="0" fontId="124" fillId="64" borderId="0" xfId="0" applyFont="1" applyFill="1" applyAlignment="1">
      <alignment horizontal="left" vertical="center" wrapText="1"/>
    </xf>
    <xf numFmtId="4" fontId="4" fillId="0" borderId="0" xfId="0" applyNumberFormat="1" applyFont="1"/>
    <xf numFmtId="0" fontId="6" fillId="0" borderId="0" xfId="0" applyFont="1"/>
    <xf numFmtId="0" fontId="136" fillId="62" borderId="32" xfId="0" applyFont="1" applyFill="1" applyBorder="1" applyAlignment="1">
      <alignment horizontal="center" vertical="center" wrapText="1"/>
    </xf>
    <xf numFmtId="0" fontId="136" fillId="62" borderId="35" xfId="0" applyFont="1" applyFill="1" applyBorder="1" applyAlignment="1">
      <alignment horizontal="center" vertical="center" wrapText="1"/>
    </xf>
    <xf numFmtId="4" fontId="136" fillId="62" borderId="33" xfId="0" applyNumberFormat="1" applyFont="1" applyFill="1" applyBorder="1" applyAlignment="1">
      <alignment horizontal="center" wrapText="1"/>
    </xf>
    <xf numFmtId="4" fontId="136" fillId="62" borderId="34" xfId="0" applyNumberFormat="1" applyFont="1" applyFill="1" applyBorder="1" applyAlignment="1">
      <alignment horizontal="center" wrapText="1"/>
    </xf>
    <xf numFmtId="2" fontId="136" fillId="62" borderId="33" xfId="0" applyNumberFormat="1" applyFont="1" applyFill="1" applyBorder="1" applyAlignment="1">
      <alignment horizontal="center" vertical="center"/>
    </xf>
    <xf numFmtId="2" fontId="136" fillId="62" borderId="36" xfId="0" applyNumberFormat="1" applyFont="1" applyFill="1" applyBorder="1" applyAlignment="1">
      <alignment horizontal="center" vertical="center"/>
    </xf>
    <xf numFmtId="2" fontId="136" fillId="62" borderId="34" xfId="0" applyNumberFormat="1" applyFont="1" applyFill="1" applyBorder="1" applyAlignment="1">
      <alignment horizontal="center" vertical="center"/>
    </xf>
    <xf numFmtId="2" fontId="136" fillId="62" borderId="37" xfId="0" applyNumberFormat="1" applyFont="1" applyFill="1" applyBorder="1" applyAlignment="1">
      <alignment horizontal="center" vertical="center"/>
    </xf>
    <xf numFmtId="0" fontId="138" fillId="61" borderId="38" xfId="0" applyFont="1" applyFill="1" applyBorder="1" applyAlignment="1">
      <alignment horizontal="left" vertic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7">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ont>
        <color rgb="FFD1F2FF"/>
      </font>
      <fill>
        <patternFill patternType="solid">
          <fgColor rgb="FFD1F2FF"/>
          <bgColor rgb="FFD1F2FF"/>
        </patternFill>
      </fill>
    </dxf>
  </dxfs>
  <tableStyles count="0" defaultTableStyle="TableStyleMedium2" defaultPivotStyle="PivotStyleLight16"/>
  <colors>
    <mruColors>
      <color rgb="FFD1F2FF"/>
      <color rgb="FF333333"/>
      <color rgb="FF0051FF"/>
      <color rgb="FFF2F2F2"/>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530149</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821055</xdr:colOff>
      <xdr:row>1</xdr:row>
      <xdr:rowOff>439782</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3"/>
  <sheetViews>
    <sheetView showGridLines="0" tabSelected="1" zoomScale="70" zoomScaleNormal="70" workbookViewId="0">
      <selection activeCell="D7" sqref="D7"/>
    </sheetView>
  </sheetViews>
  <sheetFormatPr defaultColWidth="0" defaultRowHeight="16.5" zeroHeight="1"/>
  <cols>
    <col min="1" max="1" width="6.54296875" style="14" customWidth="1"/>
    <col min="2" max="2" width="4" style="14" customWidth="1"/>
    <col min="3" max="3" width="56" style="15" customWidth="1"/>
    <col min="4" max="4" width="31.1796875" style="15" customWidth="1"/>
    <col min="5" max="5" width="1.54296875" style="15" customWidth="1"/>
    <col min="6" max="6" width="4.1796875" style="15" customWidth="1"/>
    <col min="7" max="7" width="3.26953125" style="15" customWidth="1"/>
    <col min="8" max="8" width="49.26953125" style="15" customWidth="1"/>
    <col min="9" max="9" width="18.26953125" style="15" customWidth="1"/>
    <col min="10" max="10" width="4" style="15" customWidth="1"/>
    <col min="11" max="11" width="41.81640625" style="15" customWidth="1"/>
    <col min="12" max="13" width="15.26953125" style="14" customWidth="1"/>
    <col min="14" max="14" width="4.26953125" style="14" customWidth="1"/>
    <col min="15" max="17" width="4.26953125" style="14" hidden="1"/>
    <col min="18" max="18" width="25.54296875" style="14" hidden="1"/>
    <col min="19" max="19" width="16.26953125" style="14" hidden="1"/>
    <col min="20" max="20" width="4.26953125" style="14" hidden="1"/>
    <col min="21" max="21" width="42.1796875" style="14" hidden="1"/>
    <col min="22" max="22" width="18.7265625" style="16" hidden="1"/>
    <col min="23" max="23" width="9.26953125" style="14" hidden="1"/>
    <col min="24" max="24" width="4.26953125" style="14" hidden="1"/>
    <col min="25" max="25" width="12.1796875" style="14" hidden="1"/>
    <col min="26" max="26" width="6.26953125" style="14" hidden="1"/>
    <col min="27" max="27" width="10.7265625" style="14" hidden="1"/>
    <col min="28" max="28" width="14.7265625" style="14" hidden="1"/>
    <col min="29" max="29" width="15.26953125" style="14" hidden="1"/>
    <col min="30" max="30" width="4.26953125" style="14" hidden="1"/>
    <col min="31" max="31" width="14.7265625" style="14" hidden="1"/>
    <col min="32" max="32" width="10.26953125" style="14" hidden="1"/>
    <col min="33" max="416" width="4.26953125" style="14" hidden="1"/>
    <col min="417" max="16384" width="4.26953125" style="17" hidden="1"/>
  </cols>
  <sheetData>
    <row r="1" spans="1:416" s="18" customFormat="1" ht="37.5" customHeight="1">
      <c r="B1" s="19"/>
      <c r="C1" s="62" t="s">
        <v>71</v>
      </c>
      <c r="D1" s="20"/>
      <c r="E1" s="20"/>
      <c r="F1" s="20"/>
      <c r="G1" s="20"/>
      <c r="H1" s="20"/>
      <c r="I1" s="20"/>
      <c r="J1" s="20"/>
      <c r="K1" s="20"/>
      <c r="V1" s="21"/>
    </row>
    <row r="2" spans="1:416" s="18" customFormat="1" ht="37.5" customHeight="1">
      <c r="C2" s="133" t="s">
        <v>72</v>
      </c>
      <c r="D2" s="20"/>
      <c r="E2" s="20"/>
      <c r="F2" s="20"/>
      <c r="G2" s="20"/>
      <c r="H2" s="20"/>
      <c r="I2" s="20"/>
      <c r="J2" s="20"/>
      <c r="K2" s="22" t="s">
        <v>0</v>
      </c>
      <c r="V2" s="21"/>
    </row>
    <row r="3" spans="1:416" s="18" customFormat="1" ht="14">
      <c r="C3" s="23"/>
      <c r="D3" s="20"/>
      <c r="E3" s="20"/>
      <c r="F3" s="20"/>
      <c r="G3" s="20"/>
      <c r="H3" s="20"/>
      <c r="I3" s="20"/>
      <c r="J3" s="20"/>
      <c r="K3" s="20"/>
      <c r="V3" s="21"/>
    </row>
    <row r="4" spans="1:416" s="25" customFormat="1" ht="12" customHeight="1">
      <c r="A4" s="18"/>
      <c r="B4" s="66"/>
      <c r="C4" s="67"/>
      <c r="D4" s="68"/>
      <c r="E4" s="68"/>
      <c r="F4" s="68"/>
      <c r="G4" s="20"/>
      <c r="H4" s="24"/>
      <c r="I4" s="20"/>
      <c r="J4" s="20"/>
      <c r="K4" s="24"/>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5" customFormat="1" ht="30" customHeight="1">
      <c r="A5" s="18"/>
      <c r="B5" s="66"/>
      <c r="C5" s="65" t="s">
        <v>1</v>
      </c>
      <c r="D5" s="69"/>
      <c r="E5" s="68"/>
      <c r="F5" s="68"/>
      <c r="G5" s="64"/>
      <c r="H5" s="63" t="s">
        <v>2</v>
      </c>
      <c r="I5" s="64"/>
      <c r="J5" s="64"/>
      <c r="K5" s="63" t="s">
        <v>3</v>
      </c>
      <c r="L5" s="18"/>
      <c r="M5" s="18"/>
      <c r="N5" s="18"/>
      <c r="O5" s="18"/>
      <c r="P5" s="18"/>
      <c r="Q5" s="18"/>
      <c r="R5" s="18"/>
      <c r="S5" s="18"/>
      <c r="T5" s="18"/>
      <c r="U5" s="18"/>
      <c r="V5" s="21"/>
      <c r="W5" s="18"/>
      <c r="X5" s="18"/>
      <c r="Y5" s="18"/>
      <c r="Z5" s="18"/>
      <c r="AA5" s="18"/>
      <c r="AB5" s="26" t="s">
        <v>4</v>
      </c>
      <c r="AC5" s="113">
        <v>67</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5" customFormat="1" ht="30" customHeight="1">
      <c r="A6" s="18"/>
      <c r="B6" s="66"/>
      <c r="C6" s="154" t="s">
        <v>5</v>
      </c>
      <c r="D6" s="155"/>
      <c r="E6" s="70"/>
      <c r="F6" s="70"/>
      <c r="G6" s="77"/>
      <c r="H6" s="77"/>
      <c r="I6" s="77"/>
      <c r="J6" s="77"/>
      <c r="K6" s="77"/>
      <c r="L6" s="78" t="s">
        <v>6</v>
      </c>
      <c r="M6" s="78" t="s">
        <v>7</v>
      </c>
      <c r="N6" s="18"/>
      <c r="O6" s="18"/>
      <c r="P6" s="18"/>
      <c r="Q6" s="18"/>
      <c r="R6" s="28" t="s">
        <v>8</v>
      </c>
      <c r="S6" s="18"/>
      <c r="T6" s="18"/>
      <c r="U6" s="18"/>
      <c r="V6" s="28" t="s">
        <v>8</v>
      </c>
      <c r="W6" s="18"/>
      <c r="X6" s="18"/>
      <c r="Y6" s="18"/>
      <c r="Z6" s="18"/>
      <c r="AA6" s="18"/>
      <c r="AB6" s="140" t="s">
        <v>9</v>
      </c>
      <c r="AC6" s="30">
        <f>D8+365.25*AC5</f>
        <v>24471.75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5" customFormat="1" ht="30" customHeight="1">
      <c r="A7" s="18"/>
      <c r="B7" s="66"/>
      <c r="C7" s="71" t="s">
        <v>10</v>
      </c>
      <c r="D7" s="122"/>
      <c r="E7" s="123"/>
      <c r="F7" s="72"/>
      <c r="G7" s="77"/>
      <c r="H7" s="83" t="s">
        <v>11</v>
      </c>
      <c r="I7" s="84">
        <f>IF(OR(D12="", D10=""),0, IF(AND($D$9&gt;14, D9&lt;(S17)), IF(D10="Casual", 50000, MIN($D$12*$D$11*$AC$7,S10)), 0))</f>
        <v>0</v>
      </c>
      <c r="J7" s="79"/>
      <c r="K7" s="83" t="s">
        <v>12</v>
      </c>
      <c r="L7" s="85">
        <f>M7/52</f>
        <v>0</v>
      </c>
      <c r="M7" s="86">
        <f>IF(I7=0,0,(VLOOKUP($D$9,'D&amp;TPD-Rates'!$B$11:$F$65,2,FALSE)*I7/10000))</f>
        <v>0</v>
      </c>
      <c r="N7" s="32"/>
      <c r="O7" s="32"/>
      <c r="P7" s="32"/>
      <c r="Q7" s="32"/>
      <c r="R7" s="18"/>
      <c r="S7" s="33"/>
      <c r="T7" s="32"/>
      <c r="U7" s="18"/>
      <c r="V7" s="108"/>
      <c r="W7" s="18"/>
      <c r="X7" s="18"/>
      <c r="Y7" s="34" t="s">
        <v>13</v>
      </c>
      <c r="Z7" s="18"/>
      <c r="AA7" s="18"/>
      <c r="AB7" s="140" t="s">
        <v>14</v>
      </c>
      <c r="AC7" s="35">
        <f>DATEDIF(D7,AC6,"M")/12</f>
        <v>66.916666666666671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5" customFormat="1" ht="30" customHeight="1" thickBot="1">
      <c r="A8" s="18"/>
      <c r="B8" s="66"/>
      <c r="C8" s="71" t="s">
        <v>15</v>
      </c>
      <c r="D8" s="122"/>
      <c r="E8" s="123"/>
      <c r="F8" s="72"/>
      <c r="G8" s="77"/>
      <c r="H8" s="97" t="s">
        <v>16</v>
      </c>
      <c r="I8" s="99">
        <f>IF(OR(D10="",D12=""),0, IF(AND($D$9&gt;14, D9&lt;(S18)), IF(D10="Casual",IF(D9&lt;61, W16, VLOOKUP(D9, V17:W25, 2, FALSE)), MIN($D$12*$D$11*$AC$7,S10)), 0))</f>
        <v>0</v>
      </c>
      <c r="J8" s="79"/>
      <c r="K8" s="97" t="s">
        <v>17</v>
      </c>
      <c r="L8" s="102">
        <f>M8/52</f>
        <v>0</v>
      </c>
      <c r="M8" s="98">
        <f>IF(OR(D9="", D9=0),0,(VLOOKUP($D$9,'D&amp;TPD-Rates'!$B$11:$F$65,4)*I8/10000))</f>
        <v>0</v>
      </c>
      <c r="N8" s="32"/>
      <c r="O8" s="32"/>
      <c r="P8" s="32"/>
      <c r="Q8" s="32"/>
      <c r="R8" s="36" t="s">
        <v>18</v>
      </c>
      <c r="S8" s="110">
        <v>600000</v>
      </c>
      <c r="T8" s="32"/>
      <c r="U8" s="18"/>
      <c r="V8" s="109"/>
      <c r="W8" s="18"/>
      <c r="X8" s="18"/>
      <c r="Y8" s="18"/>
      <c r="Z8" s="37"/>
      <c r="AA8" s="18"/>
      <c r="AB8" s="29"/>
      <c r="AC8" s="3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5" customFormat="1" ht="30" customHeight="1" thickBot="1">
      <c r="A9" s="18"/>
      <c r="B9" s="66"/>
      <c r="C9" s="71" t="s">
        <v>19</v>
      </c>
      <c r="D9" s="139" t="str">
        <f>IF(OR(D7="",D8=""),"",DATEDIF(D8,D7,"y"))</f>
        <v/>
      </c>
      <c r="E9" s="124"/>
      <c r="F9" s="73"/>
      <c r="G9" s="77"/>
      <c r="H9" s="100" t="s">
        <v>20</v>
      </c>
      <c r="I9" s="101">
        <f>IF(D10="Casual", "N/A", IF(AND(D9&lt;(S21), D9&gt;14, D14="Yes"),IF(D10="Permanent",MIN((AA13*D11),S26), "N/A"),0))</f>
        <v>0</v>
      </c>
      <c r="J9" s="79"/>
      <c r="K9" s="83" t="s">
        <v>21</v>
      </c>
      <c r="L9" s="85">
        <f>M9/52</f>
        <v>0</v>
      </c>
      <c r="M9" s="84">
        <f>IF(OR(D9="", D9=0),0,IF(I9="N/A", 0, (VLOOKUP($D$9,'IP-rates'!$B$11:$D$60,2)*I9/1000)))</f>
        <v>0</v>
      </c>
      <c r="N9" s="39"/>
      <c r="O9" s="39"/>
      <c r="P9" s="39"/>
      <c r="Q9" s="39"/>
      <c r="R9" s="36" t="s">
        <v>22</v>
      </c>
      <c r="S9" s="110">
        <v>3000000</v>
      </c>
      <c r="T9" s="39"/>
      <c r="U9" s="18"/>
      <c r="V9" s="109" t="str">
        <f>IF(D10="Permanent", 10%, "")</f>
        <v/>
      </c>
      <c r="W9" s="18"/>
      <c r="X9" s="18"/>
      <c r="Y9" s="18" t="s">
        <v>23</v>
      </c>
      <c r="Z9" s="18"/>
      <c r="AA9" s="18"/>
      <c r="AB9" s="40"/>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5" customFormat="1" ht="30" customHeight="1" thickBot="1">
      <c r="A10" s="18"/>
      <c r="B10" s="66"/>
      <c r="C10" s="71" t="s">
        <v>60</v>
      </c>
      <c r="D10" s="141"/>
      <c r="E10" s="123"/>
      <c r="F10" s="74"/>
      <c r="G10" s="77"/>
      <c r="H10" s="87" t="s">
        <v>24</v>
      </c>
      <c r="I10" s="84">
        <f>IF(AND(D9&gt;14, D9&lt;S19),D17,0)</f>
        <v>0</v>
      </c>
      <c r="J10" s="79"/>
      <c r="K10" s="91" t="s">
        <v>25</v>
      </c>
      <c r="L10" s="95">
        <f>M10/52</f>
        <v>0</v>
      </c>
      <c r="M10" s="96">
        <f>M9+M8+M7</f>
        <v>0</v>
      </c>
      <c r="N10" s="153"/>
      <c r="O10" s="41"/>
      <c r="P10" s="41"/>
      <c r="Q10" s="41"/>
      <c r="R10" s="36" t="s">
        <v>26</v>
      </c>
      <c r="S10" s="42">
        <f>S25</f>
        <v>1250000</v>
      </c>
      <c r="T10" s="41"/>
      <c r="U10" s="18"/>
      <c r="V10" s="109" t="str">
        <f>IF(D10="Permanent", 15%, "")</f>
        <v/>
      </c>
      <c r="W10" s="18"/>
      <c r="X10" s="18"/>
      <c r="Y10" s="18" t="s">
        <v>27</v>
      </c>
      <c r="Z10" s="18"/>
      <c r="AA10" s="18"/>
      <c r="AB10" s="40"/>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5" customFormat="1" ht="30" customHeight="1" thickBot="1">
      <c r="A11" s="18"/>
      <c r="B11" s="66"/>
      <c r="C11" s="71" t="str">
        <f>IF(D10="Permanent", "Salary", "")</f>
        <v/>
      </c>
      <c r="D11" s="125"/>
      <c r="E11" s="123"/>
      <c r="F11" s="74"/>
      <c r="G11" s="77"/>
      <c r="H11" s="93" t="s">
        <v>28</v>
      </c>
      <c r="I11" s="94">
        <f>IF(AND(D9&gt;14, D9&lt;S20),D18,0)</f>
        <v>0</v>
      </c>
      <c r="J11" s="79"/>
      <c r="K11" s="77"/>
      <c r="L11" s="80"/>
      <c r="M11" s="80"/>
      <c r="N11" s="153"/>
      <c r="O11" s="41"/>
      <c r="P11" s="41"/>
      <c r="Q11" s="41"/>
      <c r="R11" s="36" t="s">
        <v>29</v>
      </c>
      <c r="S11" s="112">
        <f>ROUND(IF($D$9&gt;66,0,($D$12*$D$11*$AC$7))-I7,0)</f>
        <v>0</v>
      </c>
      <c r="T11" s="41"/>
      <c r="U11" s="43" t="str">
        <f>IF(S11&gt;0,CONCATENATE(" you may be eligible to apply for additional Death cover of $",S11,U13,".")," ")</f>
        <v xml:space="preserve"> </v>
      </c>
      <c r="V11" s="109" t="str">
        <f>IF(D10="Permanent", 20%, "")</f>
        <v/>
      </c>
      <c r="W11" s="21"/>
      <c r="X11" s="18"/>
      <c r="Y11" s="18"/>
      <c r="Z11" s="18"/>
      <c r="AA11" s="18"/>
      <c r="AB11" s="40"/>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5" customFormat="1" ht="40.5" customHeight="1" thickBot="1">
      <c r="A12" s="18"/>
      <c r="B12" s="66"/>
      <c r="C12" s="132" t="str">
        <f>IF(D10="Permanent", "Death &amp; TPD - % of Salary option (default 15%)", IF(D10="Casual", "Death &amp; TPD - Fixed Sum Insured", ""))</f>
        <v/>
      </c>
      <c r="D12" s="126"/>
      <c r="E12" s="123"/>
      <c r="F12" s="74"/>
      <c r="G12" s="81"/>
      <c r="H12" s="158" t="str">
        <f>IF(D10="Permanent", IF(D12="", "", IF(OR(S11&gt;0,S15&gt;0),CONCATENATE("Due to your Salary level,", U11,U15,U16,".")," ")),"")</f>
        <v/>
      </c>
      <c r="I12" s="158"/>
      <c r="J12" s="77"/>
      <c r="K12" s="87" t="s">
        <v>30</v>
      </c>
      <c r="L12" s="85">
        <f t="shared" ref="L12:L14" si="0">M12/52</f>
        <v>0</v>
      </c>
      <c r="M12" s="86">
        <f>IF(OR(D9="", D9=0),0,(VLOOKUP($D$9,'D&amp;TPD-Rates'!$B$11:$F$65,2))*I10/10000)</f>
        <v>0</v>
      </c>
      <c r="N12" s="44"/>
      <c r="O12" s="44"/>
      <c r="P12" s="44"/>
      <c r="Q12" s="44"/>
      <c r="R12" s="36" t="s">
        <v>31</v>
      </c>
      <c r="S12" s="42">
        <f>ROUND(MIN(IF($D$9&gt;66,0,($D$12*$D$11*$AC$7)),S9),0)</f>
        <v>0</v>
      </c>
      <c r="T12" s="44"/>
      <c r="U12" s="45"/>
      <c r="V12" s="21"/>
      <c r="W12" s="21"/>
      <c r="X12" s="18"/>
      <c r="Y12" s="18"/>
      <c r="Z12" s="18"/>
      <c r="AA12" s="27" t="s">
        <v>32</v>
      </c>
      <c r="AB12" s="40"/>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5" customFormat="1" ht="30" customHeight="1" thickBot="1">
      <c r="A13" s="18"/>
      <c r="B13" s="66"/>
      <c r="C13" s="66"/>
      <c r="D13" s="76"/>
      <c r="E13" s="68"/>
      <c r="F13" s="76"/>
      <c r="G13" s="77"/>
      <c r="H13" s="83" t="s">
        <v>33</v>
      </c>
      <c r="I13" s="90">
        <f>I7+I10</f>
        <v>0</v>
      </c>
      <c r="J13" s="77"/>
      <c r="K13" s="103" t="s">
        <v>34</v>
      </c>
      <c r="L13" s="102">
        <f t="shared" si="0"/>
        <v>0</v>
      </c>
      <c r="M13" s="98">
        <f>IF(OR(D9="", D9=0),0,(VLOOKUP($D$9,'D&amp;TPD-Rates'!$B$11:$F$65,4))*I11/10000)</f>
        <v>0</v>
      </c>
      <c r="N13" s="18"/>
      <c r="O13" s="18"/>
      <c r="P13" s="18"/>
      <c r="Q13" s="18"/>
      <c r="R13" s="36" t="s">
        <v>35</v>
      </c>
      <c r="S13" s="112">
        <f>ROUND(S12-I8,0)</f>
        <v>0</v>
      </c>
      <c r="T13" s="18"/>
      <c r="U13" s="43" t="str">
        <f>IF(S13&gt;0,CONCATENATE(" and TPD cover of $",S13)," ")</f>
        <v xml:space="preserve"> </v>
      </c>
      <c r="V13" s="21"/>
      <c r="W13" s="18"/>
      <c r="X13" s="18"/>
      <c r="Y13" s="18"/>
      <c r="Z13" s="18"/>
      <c r="AA13" s="111">
        <v>0.75</v>
      </c>
      <c r="AB13" s="40"/>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5" customFormat="1" ht="30" customHeight="1" thickBot="1">
      <c r="A14" s="18"/>
      <c r="B14" s="66"/>
      <c r="C14" s="132" t="s">
        <v>61</v>
      </c>
      <c r="D14" s="139"/>
      <c r="E14" s="123"/>
      <c r="F14" s="76"/>
      <c r="G14" s="77"/>
      <c r="H14" s="91" t="s">
        <v>37</v>
      </c>
      <c r="I14" s="92">
        <f>I8+I11</f>
        <v>0</v>
      </c>
      <c r="J14" s="79"/>
      <c r="K14" s="104" t="s">
        <v>38</v>
      </c>
      <c r="L14" s="105">
        <f t="shared" si="0"/>
        <v>0</v>
      </c>
      <c r="M14" s="106">
        <f>M13+M12</f>
        <v>0</v>
      </c>
      <c r="N14" s="20"/>
      <c r="O14" s="20"/>
      <c r="P14" s="20"/>
      <c r="Q14" s="20"/>
      <c r="R14" s="36" t="s">
        <v>39</v>
      </c>
      <c r="S14" s="42">
        <f>IF(D9&gt;64,0,MIN(D11*AA13,S8))</f>
        <v>0</v>
      </c>
      <c r="T14" s="20"/>
      <c r="U14" s="20"/>
      <c r="V14" s="21"/>
      <c r="W14" s="18"/>
      <c r="X14" s="18"/>
      <c r="Y14" s="46"/>
      <c r="Z14" s="18"/>
      <c r="AA14" s="18"/>
      <c r="AB14" s="40"/>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5" customFormat="1" ht="30" customHeight="1">
      <c r="A15" s="18"/>
      <c r="B15" s="66"/>
      <c r="C15" s="66"/>
      <c r="D15" s="131" t="str">
        <f>IF(D10="Casual", "Income Protection is not available to Casual employees under this plan", "")</f>
        <v/>
      </c>
      <c r="E15" s="131"/>
      <c r="F15" s="76"/>
      <c r="G15" s="81"/>
      <c r="H15" s="80"/>
      <c r="I15" s="80"/>
      <c r="J15" s="80"/>
      <c r="K15" s="77"/>
      <c r="L15" s="80"/>
      <c r="M15" s="80"/>
      <c r="N15" s="18"/>
      <c r="O15" s="18"/>
      <c r="P15" s="18"/>
      <c r="Q15" s="18"/>
      <c r="R15" s="36" t="s">
        <v>40</v>
      </c>
      <c r="S15" s="112">
        <f>IF(OR(D14="No",D14="N/A", D14=""),0, ROUND(S14-I9,0))</f>
        <v>0</v>
      </c>
      <c r="T15" s="18"/>
      <c r="U15" s="43" t="str">
        <f>IF(S15&gt;0," Additional Income Protection cover may also be available."," ")</f>
        <v xml:space="preserve"> </v>
      </c>
      <c r="V15" s="21"/>
      <c r="W15" s="18"/>
      <c r="X15" s="18"/>
      <c r="Y15" s="46"/>
      <c r="Z15" s="18"/>
      <c r="AA15" s="18"/>
      <c r="AB15" s="40"/>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5" customFormat="1" ht="30" customHeight="1" thickBot="1">
      <c r="A16" s="18"/>
      <c r="B16" s="66"/>
      <c r="C16" s="161" t="s">
        <v>36</v>
      </c>
      <c r="D16" s="161"/>
      <c r="E16" s="68"/>
      <c r="F16" s="76"/>
      <c r="G16" s="81"/>
      <c r="H16" s="83" t="s">
        <v>41</v>
      </c>
      <c r="I16" s="89">
        <f>L19</f>
        <v>0</v>
      </c>
      <c r="J16" s="88"/>
      <c r="K16" s="83" t="s">
        <v>42</v>
      </c>
      <c r="L16" s="85">
        <f>M16/52</f>
        <v>0</v>
      </c>
      <c r="M16" s="90">
        <f>M9</f>
        <v>0</v>
      </c>
      <c r="N16" s="18"/>
      <c r="O16" s="18"/>
      <c r="P16" s="18"/>
      <c r="Q16" s="18"/>
      <c r="R16" s="138" t="s">
        <v>70</v>
      </c>
      <c r="S16" s="18"/>
      <c r="T16" s="18"/>
      <c r="U16" s="20" t="str">
        <f>IF(OR(S10&gt;0,S15&gt;0)," Evidence of good health may be required"," ")</f>
        <v xml:space="preserve"> Evidence of good health may be required</v>
      </c>
      <c r="V16" s="138" t="s">
        <v>68</v>
      </c>
      <c r="W16" s="135">
        <v>50000</v>
      </c>
      <c r="X16" s="48"/>
      <c r="Y16" s="46"/>
      <c r="Z16" s="18"/>
      <c r="AA16" s="18"/>
      <c r="AB16" s="40"/>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5" customFormat="1" ht="30" customHeight="1" thickBot="1">
      <c r="A17" s="18"/>
      <c r="B17" s="76"/>
      <c r="C17" s="75" t="s">
        <v>24</v>
      </c>
      <c r="D17" s="127"/>
      <c r="E17" s="128"/>
      <c r="F17" s="76"/>
      <c r="G17" s="80"/>
      <c r="H17" s="91" t="s">
        <v>43</v>
      </c>
      <c r="I17" s="92">
        <f>M19</f>
        <v>0</v>
      </c>
      <c r="J17" s="88"/>
      <c r="K17" s="97" t="s">
        <v>44</v>
      </c>
      <c r="L17" s="102">
        <f>M17/52</f>
        <v>0</v>
      </c>
      <c r="M17" s="107">
        <f>M7+M12</f>
        <v>0</v>
      </c>
      <c r="N17" s="18"/>
      <c r="O17" s="18"/>
      <c r="P17" s="18"/>
      <c r="Q17" s="18"/>
      <c r="R17" s="134" t="s">
        <v>62</v>
      </c>
      <c r="S17" s="135">
        <v>67</v>
      </c>
      <c r="T17" s="18"/>
      <c r="U17" s="18"/>
      <c r="V17" s="137">
        <v>61</v>
      </c>
      <c r="W17" s="135">
        <f>W16-5000</f>
        <v>45000</v>
      </c>
      <c r="X17" s="18"/>
      <c r="Y17" s="46"/>
      <c r="Z17" s="18"/>
      <c r="AA17" s="18"/>
      <c r="AB17" s="40"/>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5" customFormat="1" ht="30" customHeight="1" thickBot="1">
      <c r="A18" s="18"/>
      <c r="B18" s="66"/>
      <c r="C18" s="75" t="s">
        <v>28</v>
      </c>
      <c r="D18" s="127"/>
      <c r="E18" s="128"/>
      <c r="F18" s="66"/>
      <c r="G18" s="79"/>
      <c r="H18" s="172" t="str">
        <f>IF(D10="Casual", "1. Income Protection is not available to Casual employees within this plan", "1.  Income Protection cover quoted provides you with a replacement income of up to 75% of your Salary, after a Waiting Period of 90 days, for up 2 years if you are unable to work due to injury or illness.")</f>
        <v>1.  Income Protection cover quoted provides you with a replacement income of up to 75% of your Salary, after a Waiting Period of 90 days, for up 2 years if you are unable to work due to injury or illness.</v>
      </c>
      <c r="I18" s="172"/>
      <c r="J18" s="88"/>
      <c r="K18" s="83" t="s">
        <v>45</v>
      </c>
      <c r="L18" s="85">
        <f>M18/52</f>
        <v>0</v>
      </c>
      <c r="M18" s="90">
        <f>M8+M13</f>
        <v>0</v>
      </c>
      <c r="N18" s="48"/>
      <c r="O18" s="48"/>
      <c r="P18" s="48"/>
      <c r="Q18" s="48"/>
      <c r="R18" s="134" t="s">
        <v>63</v>
      </c>
      <c r="S18" s="135">
        <v>67</v>
      </c>
      <c r="T18" s="48"/>
      <c r="U18" s="138" t="s">
        <v>69</v>
      </c>
      <c r="V18" s="137">
        <v>62</v>
      </c>
      <c r="W18" s="135">
        <f t="shared" ref="W18:W22" si="1">W17-5000</f>
        <v>40000</v>
      </c>
      <c r="X18" s="18"/>
      <c r="Y18" s="46"/>
      <c r="Z18" s="18"/>
      <c r="AA18" s="18"/>
      <c r="AB18" s="40"/>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5" customFormat="1" ht="30" customHeight="1" thickBot="1">
      <c r="A19" s="18"/>
      <c r="B19" s="66"/>
      <c r="C19" s="66"/>
      <c r="D19" s="66"/>
      <c r="E19" s="66"/>
      <c r="F19" s="66"/>
      <c r="G19" s="80"/>
      <c r="H19" s="160"/>
      <c r="I19" s="160"/>
      <c r="J19" s="88"/>
      <c r="K19" s="91" t="s">
        <v>46</v>
      </c>
      <c r="L19" s="95">
        <f>M19/52</f>
        <v>0</v>
      </c>
      <c r="M19" s="92">
        <f>M16+M17+M18</f>
        <v>0</v>
      </c>
      <c r="N19" s="31"/>
      <c r="O19" s="31"/>
      <c r="P19" s="31"/>
      <c r="Q19" s="31"/>
      <c r="R19" s="134" t="s">
        <v>64</v>
      </c>
      <c r="S19" s="135">
        <v>70</v>
      </c>
      <c r="T19" s="31"/>
      <c r="U19" s="134" t="str">
        <f>IF(D10="Casual","N/A","Yes")</f>
        <v>Yes</v>
      </c>
      <c r="V19" s="137">
        <v>63</v>
      </c>
      <c r="W19" s="135">
        <f t="shared" si="1"/>
        <v>35000</v>
      </c>
      <c r="X19" s="18"/>
      <c r="Y19" s="18"/>
      <c r="Z19" s="18"/>
      <c r="AA19" s="18"/>
      <c r="AB19" s="40"/>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25.4" customHeight="1">
      <c r="B20" s="66"/>
      <c r="C20" s="66"/>
      <c r="D20" s="66"/>
      <c r="E20" s="66"/>
      <c r="F20" s="66"/>
      <c r="G20" s="80"/>
      <c r="H20" s="160" t="s">
        <v>49</v>
      </c>
      <c r="I20" s="160"/>
      <c r="J20" s="80"/>
      <c r="K20" s="77"/>
      <c r="L20" s="80"/>
      <c r="M20" s="80"/>
      <c r="N20" s="31"/>
      <c r="O20" s="31"/>
      <c r="P20" s="31"/>
      <c r="Q20" s="31"/>
      <c r="R20" s="134" t="s">
        <v>65</v>
      </c>
      <c r="S20" s="135">
        <v>67</v>
      </c>
      <c r="T20" s="31"/>
      <c r="U20" s="134" t="str">
        <f>IF(D10="Permanent", "No", "N/A")</f>
        <v>N/A</v>
      </c>
      <c r="V20" s="137">
        <v>64</v>
      </c>
      <c r="W20" s="135">
        <f t="shared" si="1"/>
        <v>30000</v>
      </c>
    </row>
    <row r="21" spans="1:416" s="25" customFormat="1" ht="39" customHeight="1">
      <c r="A21" s="18"/>
      <c r="B21" s="66"/>
      <c r="C21" s="66"/>
      <c r="D21" s="66"/>
      <c r="E21" s="66"/>
      <c r="F21" s="66"/>
      <c r="G21" s="20"/>
      <c r="H21" s="156" t="s">
        <v>50</v>
      </c>
      <c r="I21" s="156"/>
      <c r="J21" s="20"/>
      <c r="K21" s="20"/>
      <c r="L21" s="18"/>
      <c r="M21" s="18"/>
      <c r="N21" s="31"/>
      <c r="O21" s="31"/>
      <c r="P21" s="31"/>
      <c r="Q21" s="31"/>
      <c r="R21" s="134" t="s">
        <v>66</v>
      </c>
      <c r="S21" s="135">
        <v>65</v>
      </c>
      <c r="T21" s="31"/>
      <c r="U21" s="18"/>
      <c r="V21" s="137">
        <v>65</v>
      </c>
      <c r="W21" s="135">
        <f t="shared" si="1"/>
        <v>25000</v>
      </c>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5" customFormat="1" ht="24" customHeight="1">
      <c r="A22" s="18"/>
      <c r="B22" s="18"/>
      <c r="C22" s="20"/>
      <c r="D22" s="20"/>
      <c r="E22" s="20"/>
      <c r="F22" s="20"/>
      <c r="G22" s="20"/>
      <c r="H22" s="159" t="str">
        <f>IF(D10="Casual","4. Should you wish to apply for Standard Cover above the Automatic Acceptance Levels please contact Australian Retirement Trust on 13 11 84 for details on how to proceed. Any increase in cover is subject to acceptance by the insurer.", IF(OR(S11&gt;0,S15&gt;0),"4. Should you wish to apply for Standard Cover above the Automatic Acceptance Levels please contact Australian Retirement Trust on 13 11 84 for details on how to proceed. Any increase in cover is subject to acceptance by the insurer.",""))</f>
        <v/>
      </c>
      <c r="I22" s="159"/>
      <c r="J22" s="47"/>
      <c r="K22" s="49"/>
      <c r="L22" s="49"/>
      <c r="M22" s="49"/>
      <c r="N22" s="49"/>
      <c r="O22" s="49"/>
      <c r="P22" s="49"/>
      <c r="Q22" s="49"/>
      <c r="R22" s="49"/>
      <c r="S22" s="49"/>
      <c r="T22" s="49"/>
      <c r="U22" s="18"/>
      <c r="V22" s="137">
        <v>66</v>
      </c>
      <c r="W22" s="135">
        <f t="shared" si="1"/>
        <v>20000</v>
      </c>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25" customFormat="1" ht="15" customHeight="1">
      <c r="A23" s="18"/>
      <c r="B23" s="18"/>
      <c r="C23" s="50"/>
      <c r="D23" s="50"/>
      <c r="E23" s="50"/>
      <c r="F23" s="50"/>
      <c r="G23" s="20"/>
      <c r="H23" s="159"/>
      <c r="I23" s="159"/>
      <c r="J23" s="47"/>
      <c r="K23" s="49"/>
      <c r="L23" s="49"/>
      <c r="M23" s="49"/>
      <c r="N23" s="49"/>
      <c r="O23" s="49"/>
      <c r="P23" s="49"/>
      <c r="Q23" s="49"/>
      <c r="R23" s="49"/>
      <c r="S23" s="49"/>
      <c r="T23" s="49"/>
      <c r="U23" s="18"/>
      <c r="V23" s="137"/>
      <c r="W23" s="135"/>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row>
    <row r="24" spans="1:416" s="25" customFormat="1" ht="14">
      <c r="A24" s="18"/>
      <c r="B24" s="18"/>
      <c r="C24" s="50"/>
      <c r="D24" s="50"/>
      <c r="E24" s="49"/>
      <c r="F24" s="49"/>
      <c r="G24" s="49"/>
      <c r="H24" s="50"/>
      <c r="I24" s="50"/>
      <c r="J24" s="49"/>
      <c r="K24" s="49"/>
      <c r="L24" s="49"/>
      <c r="M24" s="49"/>
      <c r="N24" s="49"/>
      <c r="O24" s="49"/>
      <c r="P24" s="49"/>
      <c r="Q24" s="49"/>
      <c r="R24" s="18"/>
      <c r="S24" s="27" t="s">
        <v>26</v>
      </c>
      <c r="T24" s="49"/>
      <c r="U24" s="18"/>
      <c r="V24" s="137"/>
      <c r="W24" s="135"/>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row>
    <row r="25" spans="1:416" s="25" customFormat="1" ht="14">
      <c r="A25" s="18"/>
      <c r="B25" s="18"/>
      <c r="C25" s="136" t="s">
        <v>67</v>
      </c>
      <c r="D25" s="50"/>
      <c r="E25" s="50"/>
      <c r="F25" s="50"/>
      <c r="G25" s="47"/>
      <c r="H25" s="47"/>
      <c r="I25" s="47"/>
      <c r="J25" s="47"/>
      <c r="K25" s="49"/>
      <c r="L25" s="49"/>
      <c r="M25" s="49"/>
      <c r="N25" s="49"/>
      <c r="O25" s="49"/>
      <c r="P25" s="49"/>
      <c r="Q25" s="49"/>
      <c r="R25" s="36" t="s">
        <v>47</v>
      </c>
      <c r="S25" s="110">
        <v>1250000</v>
      </c>
      <c r="T25" s="49"/>
      <c r="U25" s="18"/>
      <c r="V25" s="137"/>
      <c r="W25" s="135"/>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row>
    <row r="26" spans="1:416" s="54" customFormat="1" ht="131.65" customHeight="1">
      <c r="A26" s="36"/>
      <c r="B26" s="18"/>
      <c r="C26" s="157" t="s">
        <v>74</v>
      </c>
      <c r="D26" s="157"/>
      <c r="E26" s="157"/>
      <c r="F26" s="157"/>
      <c r="G26" s="157"/>
      <c r="H26" s="157"/>
      <c r="I26" s="157"/>
      <c r="J26" s="51"/>
      <c r="K26" s="51"/>
      <c r="L26" s="51"/>
      <c r="M26" s="52"/>
      <c r="N26" s="36"/>
      <c r="O26" s="36"/>
      <c r="P26" s="36"/>
      <c r="Q26" s="36"/>
      <c r="R26" s="36" t="s">
        <v>48</v>
      </c>
      <c r="S26" s="110">
        <v>180000</v>
      </c>
      <c r="T26" s="36"/>
      <c r="U26" s="36"/>
      <c r="V26" s="53"/>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row>
    <row r="27" spans="1:416" s="54" customFormat="1" ht="14">
      <c r="A27" s="36"/>
      <c r="B27" s="18"/>
      <c r="C27" s="82" t="s">
        <v>51</v>
      </c>
      <c r="D27" s="55"/>
      <c r="E27" s="55"/>
      <c r="F27" s="55"/>
      <c r="G27" s="55"/>
      <c r="H27" s="55"/>
      <c r="I27" s="55"/>
      <c r="J27" s="55"/>
      <c r="K27" s="56"/>
      <c r="L27" s="56"/>
      <c r="M27" s="52"/>
      <c r="N27" s="36"/>
      <c r="O27" s="36"/>
      <c r="P27" s="36"/>
      <c r="Q27" s="36"/>
      <c r="R27" s="36"/>
      <c r="S27" s="36"/>
      <c r="T27" s="36"/>
      <c r="U27" s="36"/>
      <c r="V27" s="53"/>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row>
    <row r="28" spans="1:416" s="61" customFormat="1" ht="17.149999999999999" customHeight="1">
      <c r="A28" s="57"/>
      <c r="B28" s="36"/>
      <c r="C28" s="147" t="s">
        <v>73</v>
      </c>
      <c r="D28" s="148"/>
      <c r="E28" s="148"/>
      <c r="F28" s="148"/>
      <c r="G28" s="148"/>
      <c r="H28" s="148"/>
      <c r="I28" s="148"/>
      <c r="J28" s="148"/>
      <c r="K28" s="58"/>
      <c r="L28" s="58"/>
      <c r="M28" s="59"/>
      <c r="N28" s="57"/>
      <c r="O28" s="57"/>
      <c r="P28" s="57"/>
      <c r="Q28" s="57"/>
      <c r="R28" s="57"/>
      <c r="S28" s="57"/>
      <c r="T28" s="57"/>
      <c r="U28" s="57"/>
      <c r="V28" s="60"/>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7"/>
      <c r="LI28" s="57"/>
      <c r="LJ28" s="57"/>
      <c r="LK28" s="57"/>
      <c r="LL28" s="57"/>
      <c r="LM28" s="57"/>
      <c r="LN28" s="57"/>
      <c r="LO28" s="57"/>
      <c r="LP28" s="57"/>
      <c r="LQ28" s="57"/>
      <c r="LR28" s="57"/>
      <c r="LS28" s="57"/>
      <c r="LT28" s="57"/>
      <c r="LU28" s="57"/>
      <c r="LV28" s="57"/>
      <c r="LW28" s="57"/>
      <c r="LX28" s="57"/>
      <c r="LY28" s="57"/>
      <c r="LZ28" s="57"/>
      <c r="MA28" s="57"/>
      <c r="MB28" s="57"/>
      <c r="MC28" s="57"/>
      <c r="MD28" s="57"/>
      <c r="ME28" s="57"/>
      <c r="MF28" s="57"/>
      <c r="MG28" s="57"/>
      <c r="MH28" s="57"/>
      <c r="MI28" s="57"/>
      <c r="MJ28" s="57"/>
      <c r="MK28" s="57"/>
      <c r="ML28" s="57"/>
      <c r="MM28" s="57"/>
      <c r="MN28" s="57"/>
      <c r="MO28" s="57"/>
      <c r="MP28" s="57"/>
      <c r="MQ28" s="57"/>
      <c r="MR28" s="57"/>
      <c r="MS28" s="57"/>
      <c r="MT28" s="57"/>
      <c r="MU28" s="57"/>
      <c r="MV28" s="57"/>
      <c r="MW28" s="57"/>
      <c r="MX28" s="57"/>
      <c r="MY28" s="57"/>
      <c r="MZ28" s="57"/>
      <c r="NA28" s="57"/>
      <c r="NB28" s="57"/>
      <c r="NC28" s="57"/>
      <c r="ND28" s="57"/>
      <c r="NE28" s="57"/>
      <c r="NF28" s="57"/>
      <c r="NG28" s="57"/>
      <c r="NH28" s="57"/>
      <c r="NI28" s="57"/>
      <c r="NJ28" s="57"/>
      <c r="NK28" s="57"/>
      <c r="NL28" s="57"/>
      <c r="NM28" s="57"/>
      <c r="NN28" s="57"/>
      <c r="NO28" s="57"/>
      <c r="NP28" s="57"/>
      <c r="NQ28" s="57"/>
      <c r="NR28" s="57"/>
      <c r="NS28" s="57"/>
      <c r="NT28" s="57"/>
      <c r="NU28" s="57"/>
      <c r="NV28" s="57"/>
      <c r="NW28" s="57"/>
      <c r="NX28" s="57"/>
      <c r="NY28" s="57"/>
      <c r="NZ28" s="57"/>
      <c r="OA28" s="57"/>
      <c r="OB28" s="57"/>
      <c r="OC28" s="57"/>
      <c r="OD28" s="57"/>
      <c r="OE28" s="57"/>
      <c r="OF28" s="57"/>
      <c r="OG28" s="57"/>
      <c r="OH28" s="57"/>
      <c r="OI28" s="57"/>
      <c r="OJ28" s="57"/>
      <c r="OK28" s="57"/>
      <c r="OL28" s="57"/>
      <c r="OM28" s="57"/>
      <c r="ON28" s="57"/>
      <c r="OO28" s="57"/>
      <c r="OP28" s="57"/>
      <c r="OQ28" s="57"/>
      <c r="OR28" s="57"/>
      <c r="OS28" s="57"/>
      <c r="OT28" s="57"/>
      <c r="OU28" s="57"/>
      <c r="OV28" s="57"/>
      <c r="OW28" s="57"/>
      <c r="OX28" s="57"/>
      <c r="OY28" s="57"/>
      <c r="OZ28" s="57"/>
    </row>
    <row r="29" spans="1:416" s="61" customFormat="1" ht="38.65" customHeight="1">
      <c r="A29" s="57"/>
      <c r="B29" s="36"/>
      <c r="C29" s="149" t="s">
        <v>52</v>
      </c>
      <c r="D29" s="150"/>
      <c r="E29" s="150"/>
      <c r="F29" s="150"/>
      <c r="G29" s="150"/>
      <c r="H29" s="150"/>
      <c r="I29" s="150"/>
      <c r="J29" s="150"/>
      <c r="K29" s="58"/>
      <c r="L29" s="58"/>
      <c r="M29" s="59"/>
      <c r="N29" s="57"/>
      <c r="O29" s="57"/>
      <c r="P29" s="57"/>
      <c r="Q29" s="57"/>
      <c r="R29" s="57"/>
      <c r="S29" s="57"/>
      <c r="T29" s="57"/>
      <c r="U29" s="57"/>
      <c r="V29" s="60"/>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7"/>
      <c r="LI29" s="57"/>
      <c r="LJ29" s="57"/>
      <c r="LK29" s="57"/>
      <c r="LL29" s="57"/>
      <c r="LM29" s="57"/>
      <c r="LN29" s="57"/>
      <c r="LO29" s="57"/>
      <c r="LP29" s="57"/>
      <c r="LQ29" s="57"/>
      <c r="LR29" s="57"/>
      <c r="LS29" s="57"/>
      <c r="LT29" s="57"/>
      <c r="LU29" s="57"/>
      <c r="LV29" s="57"/>
      <c r="LW29" s="57"/>
      <c r="LX29" s="57"/>
      <c r="LY29" s="57"/>
      <c r="LZ29" s="57"/>
      <c r="MA29" s="57"/>
      <c r="MB29" s="57"/>
      <c r="MC29" s="57"/>
      <c r="MD29" s="57"/>
      <c r="ME29" s="57"/>
      <c r="MF29" s="57"/>
      <c r="MG29" s="57"/>
      <c r="MH29" s="57"/>
      <c r="MI29" s="57"/>
      <c r="MJ29" s="57"/>
      <c r="MK29" s="57"/>
      <c r="ML29" s="57"/>
      <c r="MM29" s="57"/>
      <c r="MN29" s="57"/>
      <c r="MO29" s="57"/>
      <c r="MP29" s="57"/>
      <c r="MQ29" s="57"/>
      <c r="MR29" s="57"/>
      <c r="MS29" s="57"/>
      <c r="MT29" s="57"/>
      <c r="MU29" s="57"/>
      <c r="MV29" s="57"/>
      <c r="MW29" s="57"/>
      <c r="MX29" s="57"/>
      <c r="MY29" s="57"/>
      <c r="MZ29" s="57"/>
      <c r="NA29" s="57"/>
      <c r="NB29" s="57"/>
      <c r="NC29" s="57"/>
      <c r="ND29" s="57"/>
      <c r="NE29" s="57"/>
      <c r="NF29" s="57"/>
      <c r="NG29" s="57"/>
      <c r="NH29" s="57"/>
      <c r="NI29" s="57"/>
      <c r="NJ29" s="57"/>
      <c r="NK29" s="57"/>
      <c r="NL29" s="57"/>
      <c r="NM29" s="57"/>
      <c r="NN29" s="57"/>
      <c r="NO29" s="57"/>
      <c r="NP29" s="57"/>
      <c r="NQ29" s="57"/>
      <c r="NR29" s="57"/>
      <c r="NS29" s="57"/>
      <c r="NT29" s="57"/>
      <c r="NU29" s="57"/>
      <c r="NV29" s="57"/>
      <c r="NW29" s="57"/>
      <c r="NX29" s="57"/>
      <c r="NY29" s="57"/>
      <c r="NZ29" s="57"/>
      <c r="OA29" s="57"/>
      <c r="OB29" s="57"/>
      <c r="OC29" s="57"/>
      <c r="OD29" s="57"/>
      <c r="OE29" s="57"/>
      <c r="OF29" s="57"/>
      <c r="OG29" s="57"/>
      <c r="OH29" s="57"/>
      <c r="OI29" s="57"/>
      <c r="OJ29" s="57"/>
      <c r="OK29" s="57"/>
      <c r="OL29" s="57"/>
      <c r="OM29" s="57"/>
      <c r="ON29" s="57"/>
      <c r="OO29" s="57"/>
      <c r="OP29" s="57"/>
      <c r="OQ29" s="57"/>
      <c r="OR29" s="57"/>
      <c r="OS29" s="57"/>
      <c r="OT29" s="57"/>
      <c r="OU29" s="57"/>
      <c r="OV29" s="57"/>
      <c r="OW29" s="57"/>
      <c r="OX29" s="57"/>
      <c r="OY29" s="57"/>
      <c r="OZ29" s="57"/>
    </row>
    <row r="30" spans="1:416" s="61" customFormat="1" ht="47.65" customHeight="1">
      <c r="A30" s="57"/>
      <c r="B30" s="57"/>
      <c r="C30" s="146" t="s">
        <v>53</v>
      </c>
      <c r="D30" s="143"/>
      <c r="E30" s="143"/>
      <c r="F30" s="143"/>
      <c r="G30" s="143"/>
      <c r="H30" s="143"/>
      <c r="I30" s="143"/>
      <c r="J30" s="143"/>
      <c r="K30" s="58"/>
      <c r="L30" s="58"/>
      <c r="M30" s="59"/>
      <c r="N30" s="57"/>
      <c r="O30" s="57"/>
      <c r="P30" s="57"/>
      <c r="Q30" s="57"/>
      <c r="R30" s="57"/>
      <c r="S30" s="57"/>
      <c r="T30" s="57"/>
      <c r="U30" s="57"/>
      <c r="V30" s="60"/>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row>
    <row r="31" spans="1:416" s="61" customFormat="1" ht="18" customHeight="1">
      <c r="A31" s="57"/>
      <c r="B31" s="57"/>
      <c r="C31" s="151" t="s">
        <v>54</v>
      </c>
      <c r="D31" s="151"/>
      <c r="E31" s="151"/>
      <c r="F31" s="151"/>
      <c r="G31" s="151"/>
      <c r="H31" s="151"/>
      <c r="I31" s="151"/>
      <c r="J31" s="151"/>
      <c r="K31" s="151"/>
      <c r="L31" s="151"/>
      <c r="M31" s="57"/>
      <c r="N31" s="57"/>
      <c r="O31" s="57"/>
      <c r="P31" s="57"/>
      <c r="Q31" s="57"/>
      <c r="R31" s="57"/>
      <c r="S31" s="57"/>
      <c r="T31" s="57"/>
      <c r="U31" s="57"/>
      <c r="V31" s="60"/>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c r="IY31" s="57"/>
      <c r="IZ31" s="57"/>
      <c r="JA31" s="57"/>
      <c r="JB31" s="57"/>
      <c r="JC31" s="57"/>
      <c r="JD31" s="57"/>
      <c r="JE31" s="57"/>
      <c r="JF31" s="57"/>
      <c r="JG31" s="57"/>
      <c r="JH31" s="57"/>
      <c r="JI31" s="57"/>
      <c r="JJ31" s="57"/>
      <c r="JK31" s="57"/>
      <c r="JL31" s="57"/>
      <c r="JM31" s="57"/>
      <c r="JN31" s="57"/>
      <c r="JO31" s="57"/>
      <c r="JP31" s="57"/>
      <c r="JQ31" s="57"/>
      <c r="JR31" s="57"/>
      <c r="JS31" s="57"/>
      <c r="JT31" s="57"/>
      <c r="JU31" s="57"/>
      <c r="JV31" s="57"/>
      <c r="JW31" s="57"/>
      <c r="JX31" s="57"/>
      <c r="JY31" s="57"/>
      <c r="JZ31" s="57"/>
      <c r="KA31" s="57"/>
      <c r="KB31" s="57"/>
      <c r="KC31" s="57"/>
      <c r="KD31" s="57"/>
      <c r="KE31" s="57"/>
      <c r="KF31" s="57"/>
      <c r="KG31" s="57"/>
      <c r="KH31" s="57"/>
      <c r="KI31" s="57"/>
      <c r="KJ31" s="57"/>
      <c r="KK31" s="57"/>
      <c r="KL31" s="57"/>
      <c r="KM31" s="57"/>
      <c r="KN31" s="57"/>
      <c r="KO31" s="57"/>
      <c r="KP31" s="57"/>
      <c r="KQ31" s="57"/>
      <c r="KR31" s="57"/>
      <c r="KS31" s="57"/>
      <c r="KT31" s="57"/>
      <c r="KU31" s="57"/>
      <c r="KV31" s="57"/>
      <c r="KW31" s="57"/>
      <c r="KX31" s="57"/>
      <c r="KY31" s="57"/>
      <c r="KZ31" s="57"/>
      <c r="LA31" s="57"/>
      <c r="LB31" s="57"/>
      <c r="LC31" s="57"/>
      <c r="LD31" s="57"/>
      <c r="LE31" s="57"/>
      <c r="LF31" s="57"/>
      <c r="LG31" s="57"/>
      <c r="LH31" s="57"/>
      <c r="LI31" s="57"/>
      <c r="LJ31" s="57"/>
      <c r="LK31" s="57"/>
      <c r="LL31" s="57"/>
      <c r="LM31" s="57"/>
      <c r="LN31" s="57"/>
      <c r="LO31" s="57"/>
      <c r="LP31" s="57"/>
      <c r="LQ31" s="57"/>
      <c r="LR31" s="57"/>
      <c r="LS31" s="57"/>
      <c r="LT31" s="57"/>
      <c r="LU31" s="57"/>
      <c r="LV31" s="57"/>
      <c r="LW31" s="57"/>
      <c r="LX31" s="57"/>
      <c r="LY31" s="57"/>
      <c r="LZ31" s="57"/>
      <c r="MA31" s="57"/>
      <c r="MB31" s="57"/>
      <c r="MC31" s="57"/>
      <c r="MD31" s="57"/>
      <c r="ME31" s="57"/>
      <c r="MF31" s="57"/>
      <c r="MG31" s="57"/>
      <c r="MH31" s="57"/>
      <c r="MI31" s="57"/>
      <c r="MJ31" s="57"/>
      <c r="MK31" s="57"/>
      <c r="ML31" s="57"/>
      <c r="MM31" s="57"/>
      <c r="MN31" s="57"/>
      <c r="MO31" s="57"/>
      <c r="MP31" s="57"/>
      <c r="MQ31" s="57"/>
      <c r="MR31" s="57"/>
      <c r="MS31" s="57"/>
      <c r="MT31" s="57"/>
      <c r="MU31" s="57"/>
      <c r="MV31" s="57"/>
      <c r="MW31" s="57"/>
      <c r="MX31" s="57"/>
      <c r="MY31" s="57"/>
      <c r="MZ31" s="57"/>
      <c r="NA31" s="57"/>
      <c r="NB31" s="57"/>
      <c r="NC31" s="57"/>
      <c r="ND31" s="57"/>
      <c r="NE31" s="57"/>
      <c r="NF31" s="57"/>
      <c r="NG31" s="57"/>
      <c r="NH31" s="57"/>
      <c r="NI31" s="57"/>
      <c r="NJ31" s="57"/>
      <c r="NK31" s="57"/>
      <c r="NL31" s="57"/>
      <c r="NM31" s="57"/>
      <c r="NN31" s="57"/>
      <c r="NO31" s="57"/>
      <c r="NP31" s="57"/>
      <c r="NQ31" s="57"/>
      <c r="NR31" s="57"/>
      <c r="NS31" s="57"/>
      <c r="NT31" s="57"/>
      <c r="NU31" s="57"/>
      <c r="NV31" s="57"/>
      <c r="NW31" s="57"/>
      <c r="NX31" s="57"/>
      <c r="NY31" s="57"/>
      <c r="NZ31" s="57"/>
      <c r="OA31" s="57"/>
      <c r="OB31" s="57"/>
      <c r="OC31" s="57"/>
      <c r="OD31" s="57"/>
      <c r="OE31" s="57"/>
      <c r="OF31" s="57"/>
      <c r="OG31" s="57"/>
      <c r="OH31" s="57"/>
      <c r="OI31" s="57"/>
      <c r="OJ31" s="57"/>
      <c r="OK31" s="57"/>
      <c r="OL31" s="57"/>
      <c r="OM31" s="57"/>
      <c r="ON31" s="57"/>
      <c r="OO31" s="57"/>
      <c r="OP31" s="57"/>
      <c r="OQ31" s="57"/>
      <c r="OR31" s="57"/>
      <c r="OS31" s="57"/>
      <c r="OT31" s="57"/>
      <c r="OU31" s="57"/>
      <c r="OV31" s="57"/>
      <c r="OW31" s="57"/>
      <c r="OX31" s="57"/>
      <c r="OY31" s="57"/>
      <c r="OZ31" s="57"/>
    </row>
    <row r="32" spans="1:416" s="25" customFormat="1" ht="14.65" customHeight="1">
      <c r="A32" s="18"/>
      <c r="B32" s="57"/>
      <c r="C32" s="152" t="s">
        <v>75</v>
      </c>
      <c r="D32" s="152"/>
      <c r="E32" s="152"/>
      <c r="F32" s="152"/>
      <c r="G32" s="152"/>
      <c r="H32" s="152"/>
      <c r="I32" s="152"/>
      <c r="J32" s="152"/>
      <c r="K32" s="152"/>
      <c r="L32" s="152"/>
      <c r="M32" s="18"/>
      <c r="N32" s="18"/>
      <c r="O32" s="18"/>
      <c r="P32" s="18"/>
      <c r="Q32" s="18"/>
      <c r="R32" s="18"/>
      <c r="S32" s="18"/>
      <c r="T32" s="18"/>
      <c r="U32" s="18"/>
      <c r="V32" s="21"/>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row>
    <row r="33" spans="1:416" s="25" customFormat="1" ht="45" customHeight="1">
      <c r="A33" s="18"/>
      <c r="B33" s="57"/>
      <c r="C33" s="142"/>
      <c r="D33" s="143"/>
      <c r="E33" s="143"/>
      <c r="F33" s="143"/>
      <c r="G33" s="143"/>
      <c r="H33" s="143"/>
      <c r="I33" s="143"/>
      <c r="J33" s="143"/>
      <c r="K33" s="20"/>
      <c r="L33" s="18"/>
      <c r="M33" s="18"/>
      <c r="N33" s="18"/>
      <c r="O33" s="18"/>
      <c r="P33" s="18"/>
      <c r="Q33" s="18"/>
      <c r="R33" s="18"/>
      <c r="S33" s="18"/>
      <c r="T33" s="18"/>
      <c r="U33" s="18"/>
      <c r="V33" s="21"/>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row>
    <row r="34" spans="1:416" s="25" customFormat="1" ht="14.65" hidden="1" customHeight="1">
      <c r="A34" s="18"/>
      <c r="B34" s="18"/>
      <c r="C34" s="142"/>
      <c r="D34" s="143"/>
      <c r="E34" s="143"/>
      <c r="F34" s="143"/>
      <c r="G34" s="143"/>
      <c r="H34" s="143"/>
      <c r="I34" s="143"/>
      <c r="J34" s="143"/>
      <c r="K34" s="20"/>
      <c r="L34" s="18"/>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5" customFormat="1" ht="14" hidden="1">
      <c r="A35" s="18"/>
      <c r="B35" s="18"/>
      <c r="C35" s="144"/>
      <c r="D35" s="145"/>
      <c r="E35" s="145"/>
      <c r="F35" s="145"/>
      <c r="G35" s="145"/>
      <c r="H35" s="145"/>
      <c r="I35" s="145"/>
      <c r="J35" s="145"/>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5" customFormat="1" ht="14" hidden="1">
      <c r="A36" s="18"/>
      <c r="B36" s="18"/>
      <c r="C36" s="20"/>
      <c r="D36" s="55"/>
      <c r="E36" s="55"/>
      <c r="F36" s="55"/>
      <c r="G36" s="55"/>
      <c r="H36" s="55"/>
      <c r="I36" s="55"/>
      <c r="J36" s="55"/>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5" customFormat="1" ht="14" hidden="1">
      <c r="A37" s="18"/>
      <c r="B37" s="18"/>
      <c r="C37" s="20"/>
      <c r="D37" s="55"/>
      <c r="E37" s="55"/>
      <c r="F37" s="55"/>
      <c r="G37" s="55"/>
      <c r="H37" s="55"/>
      <c r="I37" s="55"/>
      <c r="J37" s="55"/>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5" customFormat="1" ht="14" hidden="1">
      <c r="A38" s="18"/>
      <c r="B38" s="18"/>
      <c r="C38" s="20"/>
      <c r="D38" s="55"/>
      <c r="E38" s="55"/>
      <c r="F38" s="55"/>
      <c r="G38" s="55"/>
      <c r="H38" s="55"/>
      <c r="I38" s="55"/>
      <c r="J38" s="55"/>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5" customFormat="1" ht="14" hidden="1">
      <c r="A39" s="18"/>
      <c r="B39" s="18"/>
      <c r="C39" s="20"/>
      <c r="D39" s="55"/>
      <c r="E39" s="55"/>
      <c r="F39" s="55"/>
      <c r="G39" s="55"/>
      <c r="H39" s="55"/>
      <c r="I39" s="55"/>
      <c r="J39" s="55"/>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5" customFormat="1" ht="14" hidden="1">
      <c r="A40" s="18"/>
      <c r="B40" s="18"/>
      <c r="C40" s="20"/>
      <c r="D40" s="55"/>
      <c r="E40" s="55"/>
      <c r="F40" s="55"/>
      <c r="G40" s="55"/>
      <c r="H40" s="55"/>
      <c r="I40" s="55"/>
      <c r="J40" s="55"/>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5" customFormat="1" ht="14" hidden="1">
      <c r="A41" s="18"/>
      <c r="B41" s="18"/>
      <c r="C41" s="20"/>
      <c r="D41" s="55"/>
      <c r="E41" s="55"/>
      <c r="F41" s="55"/>
      <c r="G41" s="55"/>
      <c r="H41" s="55"/>
      <c r="I41" s="55"/>
      <c r="J41" s="55"/>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5" customFormat="1" ht="14" hidden="1">
      <c r="A42" s="18"/>
      <c r="B42" s="18"/>
      <c r="C42" s="20"/>
      <c r="D42" s="55"/>
      <c r="E42" s="55"/>
      <c r="F42" s="55"/>
      <c r="G42" s="55"/>
      <c r="H42" s="55"/>
      <c r="I42" s="55"/>
      <c r="J42" s="55"/>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5" customFormat="1" ht="14" hidden="1">
      <c r="A43" s="18"/>
      <c r="B43" s="18"/>
      <c r="C43" s="20"/>
      <c r="D43" s="55"/>
      <c r="E43" s="55"/>
      <c r="F43" s="55"/>
      <c r="G43" s="55"/>
      <c r="H43" s="55"/>
      <c r="I43" s="55"/>
      <c r="J43" s="55"/>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5" customFormat="1" ht="14" hidden="1">
      <c r="A44" s="18"/>
      <c r="B44" s="18"/>
      <c r="C44" s="20"/>
      <c r="D44" s="55"/>
      <c r="E44" s="55"/>
      <c r="F44" s="55"/>
      <c r="G44" s="55"/>
      <c r="H44" s="55"/>
      <c r="I44" s="55"/>
      <c r="J44" s="55"/>
      <c r="K44" s="20"/>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5" customFormat="1" ht="14" hidden="1">
      <c r="A45" s="18"/>
      <c r="B45" s="18"/>
      <c r="C45" s="20"/>
      <c r="D45" s="55"/>
      <c r="E45" s="55"/>
      <c r="F45" s="55"/>
      <c r="G45" s="55"/>
      <c r="H45" s="55"/>
      <c r="I45" s="55"/>
      <c r="J45" s="55"/>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5" customFormat="1" ht="14" hidden="1">
      <c r="A46" s="18"/>
      <c r="B46" s="18"/>
      <c r="C46" s="20"/>
      <c r="D46" s="55"/>
      <c r="E46" s="55"/>
      <c r="F46" s="55"/>
      <c r="G46" s="55"/>
      <c r="H46" s="55"/>
      <c r="I46" s="55"/>
      <c r="J46" s="55"/>
      <c r="K46" s="18"/>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5" customFormat="1" ht="14" hidden="1">
      <c r="A47" s="18"/>
      <c r="B47" s="18"/>
      <c r="C47" s="20"/>
      <c r="D47" s="20"/>
      <c r="E47" s="20"/>
      <c r="F47" s="20"/>
      <c r="G47" s="20"/>
      <c r="H47" s="20"/>
      <c r="I47" s="20"/>
      <c r="J47" s="20"/>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5" customFormat="1" ht="14" hidden="1">
      <c r="A48" s="18"/>
      <c r="B48" s="18"/>
      <c r="C48" s="18"/>
      <c r="D48" s="18"/>
      <c r="E48" s="18"/>
      <c r="F48" s="18"/>
      <c r="G48" s="20"/>
      <c r="H48" s="20"/>
      <c r="I48" s="20"/>
      <c r="J48" s="20"/>
      <c r="K48" s="20"/>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5" customFormat="1" ht="14"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5" customFormat="1" ht="14" hidden="1">
      <c r="A50" s="18"/>
      <c r="B50" s="18"/>
      <c r="C50" s="20"/>
      <c r="D50" s="20"/>
      <c r="E50" s="20"/>
      <c r="F50" s="20"/>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5" customFormat="1" ht="14"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row r="52" spans="1:416" s="25" customFormat="1" ht="14" hidden="1">
      <c r="A52" s="18"/>
      <c r="B52" s="18"/>
      <c r="C52" s="20"/>
      <c r="D52" s="20"/>
      <c r="E52" s="20"/>
      <c r="F52" s="20"/>
      <c r="G52" s="20"/>
      <c r="H52" s="20"/>
      <c r="I52" s="20"/>
      <c r="J52" s="20"/>
      <c r="K52" s="20"/>
      <c r="L52" s="18"/>
      <c r="M52" s="18"/>
      <c r="N52" s="18"/>
      <c r="O52" s="18"/>
      <c r="P52" s="18"/>
      <c r="Q52" s="18"/>
      <c r="R52" s="18"/>
      <c r="S52" s="18"/>
      <c r="T52" s="18"/>
      <c r="U52" s="18"/>
      <c r="V52" s="21"/>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row>
    <row r="53" spans="1:416" s="25" customFormat="1" ht="14" hidden="1">
      <c r="A53" s="18"/>
      <c r="B53" s="18"/>
      <c r="C53" s="20"/>
      <c r="D53" s="20"/>
      <c r="E53" s="20"/>
      <c r="F53" s="20"/>
      <c r="G53" s="20"/>
      <c r="H53" s="20"/>
      <c r="I53" s="20"/>
      <c r="J53" s="20"/>
      <c r="K53" s="20"/>
      <c r="L53" s="18"/>
      <c r="M53" s="18"/>
      <c r="N53" s="18"/>
      <c r="O53" s="18"/>
      <c r="P53" s="18"/>
      <c r="Q53" s="18"/>
      <c r="R53" s="18"/>
      <c r="S53" s="18"/>
      <c r="T53" s="18"/>
      <c r="U53" s="18"/>
      <c r="V53" s="21"/>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row>
  </sheetData>
  <sheetProtection algorithmName="SHA-512" hashValue="8+1kfg8sPH0LjYEpY6/6+I4fbOfsLBvmrzkswQJZlXRJQZfO7okQbvRb2KZL6fzEJo8kDYcpJBKhi6GseqXz3g==" saltValue="w+TFwOZssPUOpp6OxpUDUg==" spinCount="100000" sheet="1" objects="1" selectLockedCells="1"/>
  <mergeCells count="17">
    <mergeCell ref="N10:N11"/>
    <mergeCell ref="C33:J33"/>
    <mergeCell ref="C6:D6"/>
    <mergeCell ref="H21:I21"/>
    <mergeCell ref="C26:I26"/>
    <mergeCell ref="H12:I12"/>
    <mergeCell ref="H22:I23"/>
    <mergeCell ref="H18:I19"/>
    <mergeCell ref="H20:I20"/>
    <mergeCell ref="C16:D16"/>
    <mergeCell ref="C34:J34"/>
    <mergeCell ref="C35:J35"/>
    <mergeCell ref="C30:J30"/>
    <mergeCell ref="C28:J28"/>
    <mergeCell ref="C29:J29"/>
    <mergeCell ref="C31:L31"/>
    <mergeCell ref="C32:L32"/>
  </mergeCells>
  <conditionalFormatting sqref="C11:F11 D12:F12">
    <cfRule type="expression" dxfId="6" priority="2">
      <formula>$D$10&lt;&gt;"Permanent"</formula>
    </cfRule>
  </conditionalFormatting>
  <conditionalFormatting sqref="N9:P10 T9:T10 N12:P12 T12">
    <cfRule type="expression" dxfId="5" priority="16">
      <formula>A10="yes"</formula>
    </cfRule>
    <cfRule type="expression" dxfId="4" priority="17" stopIfTrue="1">
      <formula>"d14=""yes"""</formula>
    </cfRule>
  </conditionalFormatting>
  <conditionalFormatting sqref="Q9:Q10">
    <cfRule type="expression" dxfId="3" priority="20">
      <formula>#REF!="yes"</formula>
    </cfRule>
    <cfRule type="expression" dxfId="2" priority="21" stopIfTrue="1">
      <formula>"d14=""yes"""</formula>
    </cfRule>
  </conditionalFormatting>
  <conditionalFormatting sqref="Q12">
    <cfRule type="expression" dxfId="1" priority="4">
      <formula>C13="yes"</formula>
    </cfRule>
    <cfRule type="expression" dxfId="0" priority="5" stopIfTrue="1">
      <formula>"d14=""yes"""</formula>
    </cfRule>
  </conditionalFormatting>
  <dataValidations count="3">
    <dataValidation type="list" allowBlank="1" showInputMessage="1" showErrorMessage="1" sqref="D12" xr:uid="{ACFACD96-86E3-4F9E-8CDA-53FB938F397F}">
      <formula1>$V$9:$V$11</formula1>
    </dataValidation>
    <dataValidation type="list" allowBlank="1" showInputMessage="1" showErrorMessage="1" sqref="D14" xr:uid="{71672174-4AEC-45CC-A0B2-4F0D9B16611E}">
      <formula1>$U$19:$U$20</formula1>
    </dataValidation>
    <dataValidation type="list" allowBlank="1" showInputMessage="1" showErrorMessage="1" sqref="D10" xr:uid="{5544C068-8288-4EAE-9A88-DFE821D5A1EF}">
      <formula1>"Permanent, Casual"</formula1>
    </dataValidation>
  </dataValidations>
  <pageMargins left="0.7" right="0.7" top="0.75" bottom="0.75" header="0.3" footer="0.3"/>
  <pageSetup paperSize="9" orientation="portrait" r:id="rId1"/>
  <ignoredErrors>
    <ignoredError sqref="D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topLeftCell="A9" workbookViewId="0">
      <selection activeCell="L12" sqref="L12"/>
    </sheetView>
  </sheetViews>
  <sheetFormatPr defaultColWidth="12.7265625" defaultRowHeight="12.5"/>
  <cols>
    <col min="1" max="1" width="3.1796875" style="6" customWidth="1"/>
    <col min="2" max="2" width="8.1796875" style="6" customWidth="1"/>
    <col min="3" max="6" width="10" style="1" customWidth="1"/>
    <col min="7" max="16384" width="12.7265625" style="7"/>
  </cols>
  <sheetData>
    <row r="1" spans="1:6" ht="13">
      <c r="A1" s="9"/>
      <c r="B1" s="5"/>
      <c r="D1" s="2"/>
    </row>
    <row r="2" spans="1:6" ht="13">
      <c r="B2" s="5"/>
      <c r="E2" s="162"/>
      <c r="F2" s="163"/>
    </row>
    <row r="3" spans="1:6">
      <c r="B3" s="6" t="s">
        <v>55</v>
      </c>
    </row>
    <row r="4" spans="1:6">
      <c r="C4" s="6"/>
      <c r="D4" s="6"/>
      <c r="E4" s="6"/>
      <c r="F4" s="6"/>
    </row>
    <row r="5" spans="1:6" ht="16.5" customHeight="1">
      <c r="D5" s="3"/>
      <c r="E5" s="3"/>
      <c r="F5" s="3"/>
    </row>
    <row r="6" spans="1:6">
      <c r="D6" s="3"/>
      <c r="E6" s="3"/>
      <c r="F6" s="3"/>
    </row>
    <row r="7" spans="1:6">
      <c r="D7" s="3"/>
      <c r="E7" s="3"/>
      <c r="F7" s="3"/>
    </row>
    <row r="8" spans="1:6" ht="13">
      <c r="B8" s="5"/>
      <c r="D8" s="3"/>
      <c r="E8" s="3"/>
      <c r="F8" s="3"/>
    </row>
    <row r="9" spans="1:6" ht="15.75" customHeight="1">
      <c r="B9" s="164" t="s">
        <v>56</v>
      </c>
      <c r="C9" s="166" t="s">
        <v>57</v>
      </c>
      <c r="D9" s="166"/>
      <c r="E9" s="166" t="s">
        <v>58</v>
      </c>
      <c r="F9" s="167"/>
    </row>
    <row r="10" spans="1:6" ht="13">
      <c r="B10" s="165"/>
      <c r="C10" s="129" t="s">
        <v>23</v>
      </c>
      <c r="D10" s="129" t="s">
        <v>27</v>
      </c>
      <c r="E10" s="129" t="s">
        <v>23</v>
      </c>
      <c r="F10" s="130" t="s">
        <v>27</v>
      </c>
    </row>
    <row r="11" spans="1:6" ht="14.5">
      <c r="A11" s="7"/>
      <c r="B11" s="114">
        <v>15</v>
      </c>
      <c r="C11" s="115">
        <v>1.8673000000000002</v>
      </c>
      <c r="D11" s="115">
        <v>1.8673000000000002</v>
      </c>
      <c r="E11" s="115">
        <v>0.44252999999999998</v>
      </c>
      <c r="F11" s="115">
        <v>0.44252999999999998</v>
      </c>
    </row>
    <row r="12" spans="1:6" ht="14.5">
      <c r="A12" s="7"/>
      <c r="B12" s="116">
        <v>16</v>
      </c>
      <c r="C12" s="117">
        <v>1.8673000000000002</v>
      </c>
      <c r="D12" s="117">
        <v>1.8673000000000002</v>
      </c>
      <c r="E12" s="117">
        <v>0.44252999999999998</v>
      </c>
      <c r="F12" s="117">
        <v>0.44252999999999998</v>
      </c>
    </row>
    <row r="13" spans="1:6" ht="14.5">
      <c r="A13" s="7"/>
      <c r="B13" s="116">
        <v>17</v>
      </c>
      <c r="C13" s="117">
        <v>2.2496399999999999</v>
      </c>
      <c r="D13" s="117">
        <v>2.2496399999999999</v>
      </c>
      <c r="E13" s="117">
        <v>0.48806000000000005</v>
      </c>
      <c r="F13" s="117">
        <v>0.48806000000000005</v>
      </c>
    </row>
    <row r="14" spans="1:6" ht="14.5">
      <c r="A14" s="7"/>
      <c r="B14" s="116">
        <v>18</v>
      </c>
      <c r="C14" s="117">
        <v>2.3918699999999999</v>
      </c>
      <c r="D14" s="117">
        <v>2.3918699999999999</v>
      </c>
      <c r="E14" s="117">
        <v>0.62465000000000004</v>
      </c>
      <c r="F14" s="117">
        <v>0.62465000000000004</v>
      </c>
    </row>
    <row r="15" spans="1:6" ht="14.5">
      <c r="A15" s="7"/>
      <c r="B15" s="116">
        <v>19</v>
      </c>
      <c r="C15" s="117">
        <v>2.6319699999999999</v>
      </c>
      <c r="D15" s="117">
        <v>2.6319699999999999</v>
      </c>
      <c r="E15" s="117">
        <v>0.57911999999999997</v>
      </c>
      <c r="F15" s="117">
        <v>0.57911999999999997</v>
      </c>
    </row>
    <row r="16" spans="1:6" ht="14.5">
      <c r="A16" s="7"/>
      <c r="B16" s="116">
        <v>20</v>
      </c>
      <c r="C16" s="117">
        <v>2.55498</v>
      </c>
      <c r="D16" s="117">
        <v>2.55498</v>
      </c>
      <c r="E16" s="117">
        <v>0.82315000000000005</v>
      </c>
      <c r="F16" s="117">
        <v>0.82315000000000005</v>
      </c>
    </row>
    <row r="17" spans="1:6" ht="14.5">
      <c r="A17" s="7"/>
      <c r="B17" s="116">
        <v>21</v>
      </c>
      <c r="C17" s="117">
        <v>2.5876100000000002</v>
      </c>
      <c r="D17" s="117">
        <v>2.5876100000000002</v>
      </c>
      <c r="E17" s="117">
        <v>0.82315000000000005</v>
      </c>
      <c r="F17" s="117">
        <v>0.82315000000000005</v>
      </c>
    </row>
    <row r="18" spans="1:6" ht="14.5">
      <c r="A18" s="7"/>
      <c r="B18" s="116">
        <v>22</v>
      </c>
      <c r="C18" s="117">
        <v>2.4779900000000001</v>
      </c>
      <c r="D18" s="117">
        <v>2.4779900000000001</v>
      </c>
      <c r="E18" s="117">
        <v>0.7157</v>
      </c>
      <c r="F18" s="117">
        <v>0.7157</v>
      </c>
    </row>
    <row r="19" spans="1:6" ht="14.5">
      <c r="A19" s="7"/>
      <c r="B19" s="116">
        <v>23</v>
      </c>
      <c r="C19" s="117">
        <v>2.4779900000000001</v>
      </c>
      <c r="D19" s="117">
        <v>2.4779900000000001</v>
      </c>
      <c r="E19" s="117">
        <v>0.80675999999999992</v>
      </c>
      <c r="F19" s="117">
        <v>0.80675999999999992</v>
      </c>
    </row>
    <row r="20" spans="1:6" ht="14.5">
      <c r="A20" s="7"/>
      <c r="B20" s="116">
        <v>24</v>
      </c>
      <c r="C20" s="117">
        <v>2.2261500000000001</v>
      </c>
      <c r="D20" s="117">
        <v>2.2261500000000001</v>
      </c>
      <c r="E20" s="117">
        <v>1.31121</v>
      </c>
      <c r="F20" s="117">
        <v>1.31121</v>
      </c>
    </row>
    <row r="21" spans="1:6" ht="14.5">
      <c r="A21" s="7"/>
      <c r="B21" s="116">
        <v>25</v>
      </c>
      <c r="C21" s="117">
        <v>2.41275</v>
      </c>
      <c r="D21" s="117">
        <v>2.41275</v>
      </c>
      <c r="E21" s="117">
        <v>1.0507900000000001</v>
      </c>
      <c r="F21" s="117">
        <v>1.0507900000000001</v>
      </c>
    </row>
    <row r="22" spans="1:6" ht="14.5">
      <c r="A22" s="7"/>
      <c r="B22" s="116">
        <v>26</v>
      </c>
      <c r="C22" s="117">
        <v>2.41275</v>
      </c>
      <c r="D22" s="117">
        <v>2.41275</v>
      </c>
      <c r="E22" s="117">
        <v>0.95972999999999997</v>
      </c>
      <c r="F22" s="117">
        <v>0.95972999999999997</v>
      </c>
    </row>
    <row r="23" spans="1:6" ht="14.5">
      <c r="A23" s="7"/>
      <c r="B23" s="116">
        <v>27</v>
      </c>
      <c r="C23" s="117">
        <v>2.4571200000000002</v>
      </c>
      <c r="D23" s="117">
        <v>2.4571200000000002</v>
      </c>
      <c r="E23" s="117">
        <v>1.31121</v>
      </c>
      <c r="F23" s="117">
        <v>1.31121</v>
      </c>
    </row>
    <row r="24" spans="1:6" ht="14.5">
      <c r="A24" s="7"/>
      <c r="B24" s="116">
        <v>28</v>
      </c>
      <c r="C24" s="117">
        <v>2.3918699999999999</v>
      </c>
      <c r="D24" s="117">
        <v>2.3918699999999999</v>
      </c>
      <c r="E24" s="117">
        <v>1.5097099999999999</v>
      </c>
      <c r="F24" s="117">
        <v>1.5097099999999999</v>
      </c>
    </row>
    <row r="25" spans="1:6" ht="14.5">
      <c r="A25" s="7"/>
      <c r="B25" s="116">
        <v>29</v>
      </c>
      <c r="C25" s="117">
        <v>2.5014799999999999</v>
      </c>
      <c r="D25" s="117">
        <v>2.5014799999999999</v>
      </c>
      <c r="E25" s="117">
        <v>1.70821</v>
      </c>
      <c r="F25" s="117">
        <v>1.70821</v>
      </c>
    </row>
    <row r="26" spans="1:6" ht="14.5">
      <c r="A26" s="7"/>
      <c r="B26" s="116">
        <v>30</v>
      </c>
      <c r="C26" s="117">
        <v>2.6110899999999999</v>
      </c>
      <c r="D26" s="117">
        <v>2.6110899999999999</v>
      </c>
      <c r="E26" s="117">
        <v>1.8611900000000001</v>
      </c>
      <c r="F26" s="117">
        <v>1.8611900000000001</v>
      </c>
    </row>
    <row r="27" spans="1:6" ht="14.5">
      <c r="A27" s="7"/>
      <c r="B27" s="116">
        <v>31</v>
      </c>
      <c r="C27" s="117">
        <v>2.6110899999999999</v>
      </c>
      <c r="D27" s="117">
        <v>2.6110899999999999</v>
      </c>
      <c r="E27" s="117">
        <v>2.0596900000000002</v>
      </c>
      <c r="F27" s="117">
        <v>2.0596900000000002</v>
      </c>
    </row>
    <row r="28" spans="1:6" ht="14.5">
      <c r="A28" s="7"/>
      <c r="B28" s="116">
        <v>32</v>
      </c>
      <c r="C28" s="117">
        <v>2.7206999999999999</v>
      </c>
      <c r="D28" s="117">
        <v>2.7206999999999999</v>
      </c>
      <c r="E28" s="117">
        <v>2.0596900000000002</v>
      </c>
      <c r="F28" s="117">
        <v>2.0596900000000002</v>
      </c>
    </row>
    <row r="29" spans="1:6" ht="14.5">
      <c r="A29" s="7"/>
      <c r="B29" s="116">
        <v>33</v>
      </c>
      <c r="C29" s="117">
        <v>2.9399299999999999</v>
      </c>
      <c r="D29" s="117">
        <v>2.9399299999999999</v>
      </c>
      <c r="E29" s="117">
        <v>2.5186099999999998</v>
      </c>
      <c r="F29" s="117">
        <v>2.5186099999999998</v>
      </c>
    </row>
    <row r="30" spans="1:6" ht="14.5">
      <c r="A30" s="7"/>
      <c r="B30" s="116">
        <v>34</v>
      </c>
      <c r="C30" s="117">
        <v>3.0495399999999999</v>
      </c>
      <c r="D30" s="117">
        <v>3.0495399999999999</v>
      </c>
      <c r="E30" s="117">
        <v>2.9156199999999997</v>
      </c>
      <c r="F30" s="117">
        <v>2.9156199999999997</v>
      </c>
    </row>
    <row r="31" spans="1:6" ht="14.5">
      <c r="A31" s="7"/>
      <c r="B31" s="116">
        <v>35</v>
      </c>
      <c r="C31" s="117">
        <v>3.1591499999999999</v>
      </c>
      <c r="D31" s="117">
        <v>3.1591499999999999</v>
      </c>
      <c r="E31" s="117">
        <v>3.3581499999999997</v>
      </c>
      <c r="F31" s="117">
        <v>3.3581499999999997</v>
      </c>
    </row>
    <row r="32" spans="1:6" ht="14.5">
      <c r="A32" s="7"/>
      <c r="B32" s="116">
        <v>36</v>
      </c>
      <c r="C32" s="117">
        <v>3.3783699999999999</v>
      </c>
      <c r="D32" s="117">
        <v>3.3783699999999999</v>
      </c>
      <c r="E32" s="117">
        <v>3.8462100000000001</v>
      </c>
      <c r="F32" s="117">
        <v>3.8462100000000001</v>
      </c>
    </row>
    <row r="33" spans="1:6" ht="14.5">
      <c r="A33" s="7"/>
      <c r="B33" s="116">
        <v>37</v>
      </c>
      <c r="C33" s="117">
        <v>3.6628400000000001</v>
      </c>
      <c r="D33" s="117">
        <v>3.6628400000000001</v>
      </c>
      <c r="E33" s="117">
        <v>4.3961899999999998</v>
      </c>
      <c r="F33" s="117">
        <v>4.3961899999999998</v>
      </c>
    </row>
    <row r="34" spans="1:6" ht="14.5">
      <c r="A34" s="7"/>
      <c r="B34" s="116">
        <v>38</v>
      </c>
      <c r="C34" s="117">
        <v>3.8376900000000003</v>
      </c>
      <c r="D34" s="117">
        <v>3.8376900000000003</v>
      </c>
      <c r="E34" s="117">
        <v>5.1902000000000008</v>
      </c>
      <c r="F34" s="117">
        <v>5.1902000000000008</v>
      </c>
    </row>
    <row r="35" spans="1:6" ht="14.5">
      <c r="A35" s="7"/>
      <c r="B35" s="116">
        <v>39</v>
      </c>
      <c r="C35" s="117">
        <v>4.23177</v>
      </c>
      <c r="D35" s="117">
        <v>4.23177</v>
      </c>
      <c r="E35" s="117">
        <v>5.5708199999999994</v>
      </c>
      <c r="F35" s="117">
        <v>5.5708199999999994</v>
      </c>
    </row>
    <row r="36" spans="1:6" ht="14.5">
      <c r="A36" s="7"/>
      <c r="B36" s="116">
        <v>40</v>
      </c>
      <c r="C36" s="117">
        <v>4.4392500000000004</v>
      </c>
      <c r="D36" s="117">
        <v>4.4392500000000004</v>
      </c>
      <c r="E36" s="117">
        <v>6.5178000000000003</v>
      </c>
      <c r="F36" s="117">
        <v>6.5178000000000003</v>
      </c>
    </row>
    <row r="37" spans="1:6" ht="14.5">
      <c r="A37" s="7"/>
      <c r="B37" s="116">
        <v>41</v>
      </c>
      <c r="C37" s="117">
        <v>5.0199300000000004</v>
      </c>
      <c r="D37" s="117">
        <v>5.0199300000000004</v>
      </c>
      <c r="E37" s="117">
        <v>7.3118099999999995</v>
      </c>
      <c r="F37" s="117">
        <v>7.3118099999999995</v>
      </c>
    </row>
    <row r="38" spans="1:6" ht="14.5">
      <c r="A38" s="7"/>
      <c r="B38" s="116">
        <v>42</v>
      </c>
      <c r="C38" s="117">
        <v>5.5562399999999998</v>
      </c>
      <c r="D38" s="117">
        <v>5.5562399999999998</v>
      </c>
      <c r="E38" s="117">
        <v>8.2132699999999996</v>
      </c>
      <c r="F38" s="117">
        <v>8.2132699999999996</v>
      </c>
    </row>
    <row r="39" spans="1:6" ht="14.5">
      <c r="A39" s="7"/>
      <c r="B39" s="116">
        <v>43</v>
      </c>
      <c r="C39" s="117">
        <v>5.9059499999999998</v>
      </c>
      <c r="D39" s="117">
        <v>5.9059499999999998</v>
      </c>
      <c r="E39" s="117">
        <v>9.1438600000000001</v>
      </c>
      <c r="F39" s="117">
        <v>9.1438600000000001</v>
      </c>
    </row>
    <row r="40" spans="1:6" ht="14.5">
      <c r="A40" s="7"/>
      <c r="B40" s="116">
        <v>44</v>
      </c>
      <c r="C40" s="117">
        <v>6.4748900000000003</v>
      </c>
      <c r="D40" s="117">
        <v>6.4748900000000003</v>
      </c>
      <c r="E40" s="117">
        <v>10.686359999999999</v>
      </c>
      <c r="F40" s="117">
        <v>10.686359999999999</v>
      </c>
    </row>
    <row r="41" spans="1:6" ht="14.5">
      <c r="A41" s="7"/>
      <c r="B41" s="116">
        <v>45</v>
      </c>
      <c r="C41" s="117">
        <v>6.9668300000000007</v>
      </c>
      <c r="D41" s="117">
        <v>6.9668300000000007</v>
      </c>
      <c r="E41" s="117">
        <v>11.877370000000001</v>
      </c>
      <c r="F41" s="117">
        <v>11.877370000000001</v>
      </c>
    </row>
    <row r="42" spans="1:6" ht="14.5">
      <c r="A42" s="7"/>
      <c r="B42" s="116">
        <v>46</v>
      </c>
      <c r="C42" s="117">
        <v>7.5357599999999998</v>
      </c>
      <c r="D42" s="117">
        <v>7.5357599999999998</v>
      </c>
      <c r="E42" s="117">
        <v>13.00647</v>
      </c>
      <c r="F42" s="117">
        <v>13.00647</v>
      </c>
    </row>
    <row r="43" spans="1:6" ht="14.5">
      <c r="A43" s="7"/>
      <c r="B43" s="116">
        <v>47</v>
      </c>
      <c r="C43" s="117">
        <v>8.1373200000000008</v>
      </c>
      <c r="D43" s="117">
        <v>8.1373200000000008</v>
      </c>
      <c r="E43" s="117">
        <v>14.731069999999999</v>
      </c>
      <c r="F43" s="117">
        <v>14.731069999999999</v>
      </c>
    </row>
    <row r="44" spans="1:6" ht="14.5">
      <c r="A44" s="7"/>
      <c r="B44" s="116">
        <v>48</v>
      </c>
      <c r="C44" s="117">
        <v>8.97898</v>
      </c>
      <c r="D44" s="117">
        <v>8.97898</v>
      </c>
      <c r="E44" s="117">
        <v>16.50121</v>
      </c>
      <c r="F44" s="117">
        <v>16.50121</v>
      </c>
    </row>
    <row r="45" spans="1:6" ht="14.5">
      <c r="A45" s="7"/>
      <c r="B45" s="116">
        <v>49</v>
      </c>
      <c r="C45" s="117">
        <v>9.7110199999999995</v>
      </c>
      <c r="D45" s="117">
        <v>9.7110199999999995</v>
      </c>
      <c r="E45" s="117">
        <v>18.424309999999998</v>
      </c>
      <c r="F45" s="117">
        <v>18.424309999999998</v>
      </c>
    </row>
    <row r="46" spans="1:6" ht="14.5">
      <c r="A46" s="7"/>
      <c r="B46" s="116">
        <v>50</v>
      </c>
      <c r="C46" s="117">
        <v>10.552680000000001</v>
      </c>
      <c r="D46" s="117">
        <v>10.552680000000001</v>
      </c>
      <c r="E46" s="117">
        <v>20.575060000000001</v>
      </c>
      <c r="F46" s="117">
        <v>20.575060000000001</v>
      </c>
    </row>
    <row r="47" spans="1:6" ht="14.5">
      <c r="A47" s="7"/>
      <c r="B47" s="116">
        <v>51</v>
      </c>
      <c r="C47" s="117">
        <v>11.349970000000001</v>
      </c>
      <c r="D47" s="117">
        <v>11.349970000000001</v>
      </c>
      <c r="E47" s="117">
        <v>23.184730000000002</v>
      </c>
      <c r="F47" s="117">
        <v>23.184730000000002</v>
      </c>
    </row>
    <row r="48" spans="1:6" ht="14.5">
      <c r="A48" s="7"/>
      <c r="B48" s="116">
        <v>52</v>
      </c>
      <c r="C48" s="117">
        <v>12.541340000000002</v>
      </c>
      <c r="D48" s="117">
        <v>12.541340000000002</v>
      </c>
      <c r="E48" s="117">
        <v>25.563120000000001</v>
      </c>
      <c r="F48" s="117">
        <v>25.563120000000001</v>
      </c>
    </row>
    <row r="49" spans="1:6" ht="14.5">
      <c r="A49" s="7"/>
      <c r="B49" s="116">
        <v>53</v>
      </c>
      <c r="C49" s="117">
        <v>13.732709999999999</v>
      </c>
      <c r="D49" s="117">
        <v>13.732709999999999</v>
      </c>
      <c r="E49" s="117">
        <v>28.888490000000001</v>
      </c>
      <c r="F49" s="117">
        <v>28.888490000000001</v>
      </c>
    </row>
    <row r="50" spans="1:6" ht="14.5">
      <c r="A50" s="7"/>
      <c r="B50" s="116">
        <v>54</v>
      </c>
      <c r="C50" s="117">
        <v>15.08719</v>
      </c>
      <c r="D50" s="117">
        <v>15.08719</v>
      </c>
      <c r="E50" s="117">
        <v>32.51981</v>
      </c>
      <c r="F50" s="117">
        <v>32.51981</v>
      </c>
    </row>
    <row r="51" spans="1:6" ht="14.5">
      <c r="A51" s="7"/>
      <c r="B51" s="116">
        <v>55</v>
      </c>
      <c r="C51" s="117">
        <v>16.880109999999998</v>
      </c>
      <c r="D51" s="117">
        <v>16.880109999999998</v>
      </c>
      <c r="E51" s="117">
        <v>36.837699999999998</v>
      </c>
      <c r="F51" s="117">
        <v>36.837699999999998</v>
      </c>
    </row>
    <row r="52" spans="1:6" ht="14.5">
      <c r="A52" s="7"/>
      <c r="B52" s="116">
        <v>56</v>
      </c>
      <c r="C52" s="117">
        <v>18.51906</v>
      </c>
      <c r="D52" s="117">
        <v>18.51906</v>
      </c>
      <c r="E52" s="117">
        <v>42.040649999999999</v>
      </c>
      <c r="F52" s="117">
        <v>42.040649999999999</v>
      </c>
    </row>
    <row r="53" spans="1:6" ht="14.5">
      <c r="A53" s="7"/>
      <c r="B53" s="116">
        <v>57</v>
      </c>
      <c r="C53" s="117">
        <v>20.750430000000001</v>
      </c>
      <c r="D53" s="117">
        <v>20.750430000000001</v>
      </c>
      <c r="E53" s="117">
        <v>47.868250000000003</v>
      </c>
      <c r="F53" s="117">
        <v>47.868250000000003</v>
      </c>
    </row>
    <row r="54" spans="1:6" ht="14.5">
      <c r="A54" s="7"/>
      <c r="B54" s="116">
        <v>58</v>
      </c>
      <c r="C54" s="117">
        <v>23.144909999999999</v>
      </c>
      <c r="D54" s="117">
        <v>23.144909999999999</v>
      </c>
      <c r="E54" s="117">
        <v>54.932389999999998</v>
      </c>
      <c r="F54" s="117">
        <v>54.932389999999998</v>
      </c>
    </row>
    <row r="55" spans="1:6" ht="14.5">
      <c r="A55" s="7"/>
      <c r="B55" s="116">
        <v>59</v>
      </c>
      <c r="C55" s="117">
        <v>25.791240000000002</v>
      </c>
      <c r="D55" s="117">
        <v>25.791240000000002</v>
      </c>
      <c r="E55" s="117">
        <v>62.397179999999999</v>
      </c>
      <c r="F55" s="117">
        <v>62.397179999999999</v>
      </c>
    </row>
    <row r="56" spans="1:6" ht="14.5">
      <c r="A56" s="7"/>
      <c r="B56" s="116">
        <v>60</v>
      </c>
      <c r="C56" s="117">
        <v>28.754650000000002</v>
      </c>
      <c r="D56" s="117">
        <v>28.754650000000002</v>
      </c>
      <c r="E56" s="117">
        <v>70.883610000000004</v>
      </c>
      <c r="F56" s="117">
        <v>70.883610000000004</v>
      </c>
    </row>
    <row r="57" spans="1:6" ht="14.5">
      <c r="A57" s="7"/>
      <c r="B57" s="116">
        <v>61</v>
      </c>
      <c r="C57" s="117">
        <v>31.904669999999999</v>
      </c>
      <c r="D57" s="117">
        <v>31.904669999999999</v>
      </c>
      <c r="E57" s="117">
        <v>79.832619999999991</v>
      </c>
      <c r="F57" s="117">
        <v>79.832619999999991</v>
      </c>
    </row>
    <row r="58" spans="1:6" ht="14.5">
      <c r="A58" s="7"/>
      <c r="B58" s="116">
        <v>62</v>
      </c>
      <c r="C58" s="117">
        <v>35.677120000000002</v>
      </c>
      <c r="D58" s="117">
        <v>35.677120000000002</v>
      </c>
      <c r="E58" s="117">
        <v>88.333619999999996</v>
      </c>
      <c r="F58" s="117">
        <v>88.333619999999996</v>
      </c>
    </row>
    <row r="59" spans="1:6" ht="14.5">
      <c r="A59" s="7"/>
      <c r="B59" s="116">
        <v>63</v>
      </c>
      <c r="C59" s="117">
        <v>40.537850000000006</v>
      </c>
      <c r="D59" s="117">
        <v>40.537850000000006</v>
      </c>
      <c r="E59" s="117">
        <v>102.92994</v>
      </c>
      <c r="F59" s="117">
        <v>102.92994</v>
      </c>
    </row>
    <row r="60" spans="1:6" ht="14.5">
      <c r="A60" s="7"/>
      <c r="B60" s="116">
        <v>64</v>
      </c>
      <c r="C60" s="117">
        <v>46.412480000000002</v>
      </c>
      <c r="D60" s="117">
        <v>46.412480000000002</v>
      </c>
      <c r="E60" s="117">
        <v>117.59181</v>
      </c>
      <c r="F60" s="117">
        <v>117.59181</v>
      </c>
    </row>
    <row r="61" spans="1:6" ht="14.5">
      <c r="A61" s="7"/>
      <c r="B61" s="116">
        <v>65</v>
      </c>
      <c r="C61" s="117">
        <v>51.975249999999996</v>
      </c>
      <c r="D61" s="117">
        <v>51.975249999999996</v>
      </c>
      <c r="E61" s="117">
        <v>178.84714</v>
      </c>
      <c r="F61" s="117">
        <v>178.84714</v>
      </c>
    </row>
    <row r="62" spans="1:6" ht="14.5">
      <c r="A62" s="7"/>
      <c r="B62" s="116">
        <v>66</v>
      </c>
      <c r="C62" s="117">
        <v>57.864240000000002</v>
      </c>
      <c r="D62" s="117">
        <v>57.864240000000002</v>
      </c>
      <c r="E62" s="117">
        <v>208.18180000000001</v>
      </c>
      <c r="F62" s="117">
        <v>208.18180000000001</v>
      </c>
    </row>
    <row r="63" spans="1:6" ht="14.5">
      <c r="A63" s="1"/>
      <c r="B63" s="116">
        <v>67</v>
      </c>
      <c r="C63" s="117">
        <v>64.48527</v>
      </c>
      <c r="D63" s="117">
        <v>64.48527</v>
      </c>
      <c r="E63" s="118"/>
      <c r="F63" s="118"/>
    </row>
    <row r="64" spans="1:6" ht="14.5">
      <c r="A64" s="1"/>
      <c r="B64" s="116">
        <v>68</v>
      </c>
      <c r="C64" s="117">
        <v>71.838350000000005</v>
      </c>
      <c r="D64" s="117">
        <v>71.838350000000005</v>
      </c>
      <c r="E64" s="118"/>
      <c r="F64" s="118"/>
    </row>
    <row r="65" spans="1:6" ht="14.5">
      <c r="A65" s="1"/>
      <c r="B65" s="119">
        <v>69</v>
      </c>
      <c r="C65" s="120">
        <v>79.867369999999994</v>
      </c>
      <c r="D65" s="120">
        <v>79.867369999999994</v>
      </c>
      <c r="E65" s="121"/>
      <c r="F65" s="121"/>
    </row>
    <row r="66" spans="1:6">
      <c r="A66" s="1"/>
      <c r="B66" s="1"/>
      <c r="D66" s="4"/>
    </row>
    <row r="67" spans="1:6" ht="13">
      <c r="A67" s="10"/>
      <c r="B67" s="8"/>
    </row>
    <row r="68" spans="1:6" ht="13">
      <c r="A68" s="7"/>
      <c r="B68" s="7"/>
      <c r="C68" s="13"/>
      <c r="D68" s="12"/>
      <c r="E68" s="11"/>
      <c r="F68" s="11"/>
    </row>
    <row r="69" spans="1:6" ht="13">
      <c r="A69" s="7"/>
      <c r="B69" s="7"/>
      <c r="C69" s="13"/>
      <c r="D69" s="12"/>
      <c r="E69" s="11"/>
      <c r="F69" s="11"/>
    </row>
    <row r="70" spans="1:6" ht="13">
      <c r="A70" s="7"/>
      <c r="B70" s="7"/>
      <c r="C70" s="13"/>
      <c r="D70" s="12"/>
      <c r="E70" s="11"/>
      <c r="F70" s="11"/>
    </row>
    <row r="71" spans="1:6" ht="13">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topLeftCell="A3" workbookViewId="0">
      <selection activeCell="L12" sqref="L12"/>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4" ht="13">
      <c r="A1" s="9"/>
      <c r="B1" s="5"/>
      <c r="D1" s="2"/>
    </row>
    <row r="2" spans="1:4" ht="13">
      <c r="B2" s="5"/>
    </row>
    <row r="3" spans="1:4">
      <c r="B3" s="6" t="s">
        <v>59</v>
      </c>
    </row>
    <row r="4" spans="1:4">
      <c r="C4" s="6"/>
      <c r="D4" s="6"/>
    </row>
    <row r="5" spans="1:4" ht="16.5" customHeight="1">
      <c r="D5" s="3"/>
    </row>
    <row r="6" spans="1:4">
      <c r="D6" s="3"/>
    </row>
    <row r="7" spans="1:4">
      <c r="D7" s="3"/>
    </row>
    <row r="8" spans="1:4" ht="13">
      <c r="B8" s="5"/>
      <c r="D8" s="3"/>
    </row>
    <row r="9" spans="1:4" ht="15" customHeight="1">
      <c r="B9" s="164" t="s">
        <v>56</v>
      </c>
      <c r="C9" s="168" t="s">
        <v>23</v>
      </c>
      <c r="D9" s="170" t="s">
        <v>27</v>
      </c>
    </row>
    <row r="10" spans="1:4">
      <c r="A10" s="7"/>
      <c r="B10" s="165"/>
      <c r="C10" s="169"/>
      <c r="D10" s="171"/>
    </row>
    <row r="11" spans="1:4" ht="14.5">
      <c r="A11" s="7"/>
      <c r="B11" s="114">
        <v>15</v>
      </c>
      <c r="C11" s="115">
        <v>1.35</v>
      </c>
      <c r="D11" s="115">
        <v>1.35</v>
      </c>
    </row>
    <row r="12" spans="1:4" ht="14.5">
      <c r="A12" s="7"/>
      <c r="B12" s="116">
        <v>16</v>
      </c>
      <c r="C12" s="117">
        <v>1.38</v>
      </c>
      <c r="D12" s="117">
        <v>1.38</v>
      </c>
    </row>
    <row r="13" spans="1:4" ht="14.5">
      <c r="A13" s="7"/>
      <c r="B13" s="116">
        <v>17</v>
      </c>
      <c r="C13" s="117">
        <v>1.38</v>
      </c>
      <c r="D13" s="117">
        <v>1.38</v>
      </c>
    </row>
    <row r="14" spans="1:4" ht="14.5">
      <c r="A14" s="7"/>
      <c r="B14" s="116">
        <v>18</v>
      </c>
      <c r="C14" s="117">
        <v>1.38</v>
      </c>
      <c r="D14" s="117">
        <v>1.38</v>
      </c>
    </row>
    <row r="15" spans="1:4" ht="14.5">
      <c r="A15" s="7"/>
      <c r="B15" s="116">
        <v>19</v>
      </c>
      <c r="C15" s="117">
        <v>1.4</v>
      </c>
      <c r="D15" s="117">
        <v>1.4</v>
      </c>
    </row>
    <row r="16" spans="1:4" ht="14.5">
      <c r="A16" s="7"/>
      <c r="B16" s="116">
        <v>20</v>
      </c>
      <c r="C16" s="117">
        <v>1.43</v>
      </c>
      <c r="D16" s="117">
        <v>1.43</v>
      </c>
    </row>
    <row r="17" spans="1:4" ht="14.5">
      <c r="A17" s="7"/>
      <c r="B17" s="116">
        <v>21</v>
      </c>
      <c r="C17" s="117">
        <v>1.43</v>
      </c>
      <c r="D17" s="117">
        <v>1.43</v>
      </c>
    </row>
    <row r="18" spans="1:4" ht="14.5">
      <c r="A18" s="7"/>
      <c r="B18" s="116">
        <v>22</v>
      </c>
      <c r="C18" s="117">
        <v>1.41</v>
      </c>
      <c r="D18" s="117">
        <v>1.41</v>
      </c>
    </row>
    <row r="19" spans="1:4" ht="14.5">
      <c r="A19" s="7"/>
      <c r="B19" s="116">
        <v>23</v>
      </c>
      <c r="C19" s="117">
        <v>1.4</v>
      </c>
      <c r="D19" s="117">
        <v>1.4</v>
      </c>
    </row>
    <row r="20" spans="1:4" ht="14.5">
      <c r="A20" s="7"/>
      <c r="B20" s="116">
        <v>24</v>
      </c>
      <c r="C20" s="117">
        <v>1.41</v>
      </c>
      <c r="D20" s="117">
        <v>1.41</v>
      </c>
    </row>
    <row r="21" spans="1:4" ht="14.5">
      <c r="A21" s="7"/>
      <c r="B21" s="116">
        <v>25</v>
      </c>
      <c r="C21" s="117">
        <v>1.4</v>
      </c>
      <c r="D21" s="117">
        <v>1.4</v>
      </c>
    </row>
    <row r="22" spans="1:4" ht="14.5">
      <c r="A22" s="7"/>
      <c r="B22" s="116">
        <v>26</v>
      </c>
      <c r="C22" s="117">
        <v>1.47</v>
      </c>
      <c r="D22" s="117">
        <v>1.47</v>
      </c>
    </row>
    <row r="23" spans="1:4" ht="14.5">
      <c r="A23" s="7"/>
      <c r="B23" s="116">
        <v>27</v>
      </c>
      <c r="C23" s="117">
        <v>1.51</v>
      </c>
      <c r="D23" s="117">
        <v>1.51</v>
      </c>
    </row>
    <row r="24" spans="1:4" ht="14.5">
      <c r="A24" s="7"/>
      <c r="B24" s="116">
        <v>28</v>
      </c>
      <c r="C24" s="117">
        <v>1.56</v>
      </c>
      <c r="D24" s="117">
        <v>1.56</v>
      </c>
    </row>
    <row r="25" spans="1:4" ht="14.5">
      <c r="A25" s="7"/>
      <c r="B25" s="116">
        <v>29</v>
      </c>
      <c r="C25" s="117">
        <v>1.61</v>
      </c>
      <c r="D25" s="117">
        <v>1.61</v>
      </c>
    </row>
    <row r="26" spans="1:4" ht="14.5">
      <c r="A26" s="7"/>
      <c r="B26" s="116">
        <v>30</v>
      </c>
      <c r="C26" s="117">
        <v>1.66</v>
      </c>
      <c r="D26" s="117">
        <v>1.66</v>
      </c>
    </row>
    <row r="27" spans="1:4" ht="14.5">
      <c r="A27" s="7"/>
      <c r="B27" s="116">
        <v>31</v>
      </c>
      <c r="C27" s="117">
        <v>1.69</v>
      </c>
      <c r="D27" s="117">
        <v>1.69</v>
      </c>
    </row>
    <row r="28" spans="1:4" ht="14.5">
      <c r="A28" s="7"/>
      <c r="B28" s="116">
        <v>32</v>
      </c>
      <c r="C28" s="117">
        <v>1.75</v>
      </c>
      <c r="D28" s="117">
        <v>1.75</v>
      </c>
    </row>
    <row r="29" spans="1:4" ht="14.5">
      <c r="A29" s="7"/>
      <c r="B29" s="116">
        <v>33</v>
      </c>
      <c r="C29" s="117">
        <v>1.81</v>
      </c>
      <c r="D29" s="117">
        <v>1.81</v>
      </c>
    </row>
    <row r="30" spans="1:4" ht="14.5">
      <c r="A30" s="7"/>
      <c r="B30" s="116">
        <v>34</v>
      </c>
      <c r="C30" s="117">
        <v>1.91</v>
      </c>
      <c r="D30" s="117">
        <v>1.91</v>
      </c>
    </row>
    <row r="31" spans="1:4" ht="14.5">
      <c r="A31" s="7"/>
      <c r="B31" s="116">
        <v>35</v>
      </c>
      <c r="C31" s="117">
        <v>2.0099999999999998</v>
      </c>
      <c r="D31" s="117">
        <v>2.0099999999999998</v>
      </c>
    </row>
    <row r="32" spans="1:4" ht="14.5">
      <c r="A32" s="7"/>
      <c r="B32" s="116">
        <v>36</v>
      </c>
      <c r="C32" s="117">
        <v>2.13</v>
      </c>
      <c r="D32" s="117">
        <v>2.13</v>
      </c>
    </row>
    <row r="33" spans="1:4" ht="14.5">
      <c r="A33" s="7"/>
      <c r="B33" s="116">
        <v>37</v>
      </c>
      <c r="C33" s="117">
        <v>2.2999999999999998</v>
      </c>
      <c r="D33" s="117">
        <v>2.2999999999999998</v>
      </c>
    </row>
    <row r="34" spans="1:4" ht="14.5">
      <c r="A34" s="7"/>
      <c r="B34" s="116">
        <v>38</v>
      </c>
      <c r="C34" s="117">
        <v>2.46</v>
      </c>
      <c r="D34" s="117">
        <v>2.46</v>
      </c>
    </row>
    <row r="35" spans="1:4" ht="14.5">
      <c r="A35" s="7"/>
      <c r="B35" s="116">
        <v>39</v>
      </c>
      <c r="C35" s="117">
        <v>2.66</v>
      </c>
      <c r="D35" s="117">
        <v>2.66</v>
      </c>
    </row>
    <row r="36" spans="1:4" ht="14.5">
      <c r="A36" s="7"/>
      <c r="B36" s="116">
        <v>40</v>
      </c>
      <c r="C36" s="117">
        <v>2.92</v>
      </c>
      <c r="D36" s="117">
        <v>2.92</v>
      </c>
    </row>
    <row r="37" spans="1:4" ht="14.5">
      <c r="A37" s="7"/>
      <c r="B37" s="116">
        <v>41</v>
      </c>
      <c r="C37" s="117">
        <v>3.18</v>
      </c>
      <c r="D37" s="117">
        <v>3.18</v>
      </c>
    </row>
    <row r="38" spans="1:4" ht="14.5">
      <c r="A38" s="7"/>
      <c r="B38" s="116">
        <v>42</v>
      </c>
      <c r="C38" s="117">
        <v>3.5</v>
      </c>
      <c r="D38" s="117">
        <v>3.5</v>
      </c>
    </row>
    <row r="39" spans="1:4" ht="14.5">
      <c r="A39" s="7"/>
      <c r="B39" s="116">
        <v>43</v>
      </c>
      <c r="C39" s="117">
        <v>3.86</v>
      </c>
      <c r="D39" s="117">
        <v>3.86</v>
      </c>
    </row>
    <row r="40" spans="1:4" ht="14.5">
      <c r="A40" s="7"/>
      <c r="B40" s="116">
        <v>44</v>
      </c>
      <c r="C40" s="117">
        <v>4.26</v>
      </c>
      <c r="D40" s="117">
        <v>4.26</v>
      </c>
    </row>
    <row r="41" spans="1:4" ht="14.5">
      <c r="A41" s="7"/>
      <c r="B41" s="116">
        <v>45</v>
      </c>
      <c r="C41" s="117">
        <v>4.72</v>
      </c>
      <c r="D41" s="117">
        <v>4.72</v>
      </c>
    </row>
    <row r="42" spans="1:4" ht="14.5">
      <c r="A42" s="7"/>
      <c r="B42" s="116">
        <v>46</v>
      </c>
      <c r="C42" s="117">
        <v>5.2</v>
      </c>
      <c r="D42" s="117">
        <v>5.2</v>
      </c>
    </row>
    <row r="43" spans="1:4" ht="14.5">
      <c r="A43" s="7"/>
      <c r="B43" s="116">
        <v>47</v>
      </c>
      <c r="C43" s="117">
        <v>5.74</v>
      </c>
      <c r="D43" s="117">
        <v>5.74</v>
      </c>
    </row>
    <row r="44" spans="1:4" ht="14.5">
      <c r="A44" s="7"/>
      <c r="B44" s="116">
        <v>48</v>
      </c>
      <c r="C44" s="117">
        <v>6.33</v>
      </c>
      <c r="D44" s="117">
        <v>6.33</v>
      </c>
    </row>
    <row r="45" spans="1:4" ht="14.5">
      <c r="A45" s="7"/>
      <c r="B45" s="116">
        <v>49</v>
      </c>
      <c r="C45" s="117">
        <v>6.96</v>
      </c>
      <c r="D45" s="117">
        <v>6.96</v>
      </c>
    </row>
    <row r="46" spans="1:4" ht="14.5">
      <c r="A46" s="7"/>
      <c r="B46" s="116">
        <v>50</v>
      </c>
      <c r="C46" s="117">
        <v>7.66</v>
      </c>
      <c r="D46" s="117">
        <v>7.66</v>
      </c>
    </row>
    <row r="47" spans="1:4" ht="14.5">
      <c r="A47" s="7"/>
      <c r="B47" s="116">
        <v>51</v>
      </c>
      <c r="C47" s="117">
        <v>8.4</v>
      </c>
      <c r="D47" s="117">
        <v>8.4</v>
      </c>
    </row>
    <row r="48" spans="1:4" ht="14.5">
      <c r="A48" s="7"/>
      <c r="B48" s="116">
        <v>52</v>
      </c>
      <c r="C48" s="117">
        <v>9.19</v>
      </c>
      <c r="D48" s="117">
        <v>9.19</v>
      </c>
    </row>
    <row r="49" spans="1:4" ht="14.5">
      <c r="A49" s="7"/>
      <c r="B49" s="116">
        <v>53</v>
      </c>
      <c r="C49" s="117">
        <v>10.050000000000001</v>
      </c>
      <c r="D49" s="117">
        <v>10.050000000000001</v>
      </c>
    </row>
    <row r="50" spans="1:4" ht="14.5">
      <c r="A50" s="7"/>
      <c r="B50" s="116">
        <v>54</v>
      </c>
      <c r="C50" s="117">
        <v>10.95</v>
      </c>
      <c r="D50" s="117">
        <v>10.95</v>
      </c>
    </row>
    <row r="51" spans="1:4" ht="14.5">
      <c r="A51" s="7"/>
      <c r="B51" s="116">
        <v>55</v>
      </c>
      <c r="C51" s="117">
        <v>11.88</v>
      </c>
      <c r="D51" s="117">
        <v>11.88</v>
      </c>
    </row>
    <row r="52" spans="1:4" ht="14.5">
      <c r="A52" s="7"/>
      <c r="B52" s="116">
        <v>56</v>
      </c>
      <c r="C52" s="117">
        <v>12.89</v>
      </c>
      <c r="D52" s="117">
        <v>12.89</v>
      </c>
    </row>
    <row r="53" spans="1:4" ht="14.5">
      <c r="A53" s="7"/>
      <c r="B53" s="116">
        <v>57</v>
      </c>
      <c r="C53" s="117">
        <v>13.94</v>
      </c>
      <c r="D53" s="117">
        <v>13.94</v>
      </c>
    </row>
    <row r="54" spans="1:4" ht="14.5">
      <c r="A54" s="7"/>
      <c r="B54" s="116">
        <v>58</v>
      </c>
      <c r="C54" s="117">
        <v>15.03</v>
      </c>
      <c r="D54" s="117">
        <v>15.03</v>
      </c>
    </row>
    <row r="55" spans="1:4" ht="14.5">
      <c r="A55" s="7"/>
      <c r="B55" s="116">
        <v>59</v>
      </c>
      <c r="C55" s="117">
        <v>16.190000000000001</v>
      </c>
      <c r="D55" s="117">
        <v>16.190000000000001</v>
      </c>
    </row>
    <row r="56" spans="1:4" ht="14.5">
      <c r="A56" s="7"/>
      <c r="B56" s="116">
        <v>60</v>
      </c>
      <c r="C56" s="117">
        <v>17.39</v>
      </c>
      <c r="D56" s="117">
        <v>17.39</v>
      </c>
    </row>
    <row r="57" spans="1:4" ht="14.5">
      <c r="A57" s="7"/>
      <c r="B57" s="116">
        <v>61</v>
      </c>
      <c r="C57" s="117">
        <v>18.63</v>
      </c>
      <c r="D57" s="117">
        <v>18.63</v>
      </c>
    </row>
    <row r="58" spans="1:4" ht="14.5">
      <c r="A58" s="7"/>
      <c r="B58" s="116">
        <v>62</v>
      </c>
      <c r="C58" s="117">
        <v>19.899999999999999</v>
      </c>
      <c r="D58" s="117">
        <v>19.899999999999999</v>
      </c>
    </row>
    <row r="59" spans="1:4" ht="14.5">
      <c r="A59" s="7"/>
      <c r="B59" s="116">
        <v>63</v>
      </c>
      <c r="C59" s="117">
        <v>20.399999999999999</v>
      </c>
      <c r="D59" s="117">
        <v>20.399999999999999</v>
      </c>
    </row>
    <row r="60" spans="1:4" ht="14.5">
      <c r="A60" s="7"/>
      <c r="B60" s="119">
        <v>64</v>
      </c>
      <c r="C60" s="120">
        <v>11.75</v>
      </c>
      <c r="D60" s="120">
        <v>11.75</v>
      </c>
    </row>
    <row r="61" spans="1:4">
      <c r="A61" s="7"/>
      <c r="B61" s="1"/>
      <c r="D61" s="4"/>
    </row>
    <row r="62" spans="1:4" ht="13">
      <c r="A62" s="7"/>
      <c r="B62" s="8"/>
    </row>
    <row r="63" spans="1:4" ht="13">
      <c r="A63" s="7"/>
      <c r="B63" s="7"/>
      <c r="C63" s="13"/>
      <c r="D63" s="12"/>
    </row>
    <row r="64" spans="1:4" ht="13">
      <c r="A64" s="7"/>
      <c r="B64" s="7"/>
      <c r="C64" s="13"/>
      <c r="D64" s="12"/>
    </row>
    <row r="65" spans="2:4" ht="13">
      <c r="B65" s="7"/>
      <c r="C65" s="13"/>
      <c r="D65" s="12"/>
    </row>
    <row r="66" spans="2:4" ht="13">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2023-10-15T22:22:49Z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2023-09-20T01:25:36Z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5d7b11ae-439a-47f5-82c9-25d32ad9e2a4</vt:lpwstr>
  </property>
  <property fmtid="{D5CDD505-2E9C-101B-9397-08002B2CF9AE}" pid="9" name="MSIP_Label_152db844-6082-448e-82d8-26e01007d467_ContentBits">
    <vt:lpwstr>0</vt:lpwstr>
  </property>
</Properties>
</file>