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S:\Insurance\corporate changes\PLAN DATA\ARCHIVE\2022.04.29 - CBH\Internal notification\"/>
    </mc:Choice>
  </mc:AlternateContent>
  <xr:revisionPtr revIDLastSave="0" documentId="13_ncr:1_{4CD0F21C-5E78-4F7E-AA27-73B2CBAB3393}" xr6:coauthVersionLast="47" xr6:coauthVersionMax="47" xr10:uidLastSave="{00000000-0000-0000-0000-000000000000}"/>
  <workbookProtection workbookAlgorithmName="SHA-512" workbookHashValue="4fNKWY6wdZFn9a2dEjyUlhXw4AXhTvL+lJ/M666iHF03rAWMnwBboHL6JOF/9fL/gDTV7jm9YnxjQbXnYaaTgA==" workbookSaltValue="5VaC1eMD7KRALxIKaIo2vg==" workbookSpinCount="100000" lockStructure="1"/>
  <bookViews>
    <workbookView xWindow="28710" yWindow="0" windowWidth="28980" windowHeight="23370" tabRatio="957" xr2:uid="{00000000-000D-0000-FFFF-FFFF00000000}"/>
  </bookViews>
  <sheets>
    <sheet name="Calculator" sheetId="9" r:id="rId1"/>
    <sheet name="D&amp;TPD-Rates" sheetId="7" state="hidden" r:id="rId2"/>
    <sheet name="IP-rates" sheetId="6" state="hidden" r:id="rId3"/>
  </sheets>
  <definedNames>
    <definedName name="Casual">#REF!</definedName>
    <definedName name="Employmenttype">#REF!</definedName>
    <definedName name="Perman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I8" i="9" l="1"/>
  <c r="I11" i="9"/>
  <c r="I7" i="9"/>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I9" i="9" l="1"/>
  <c r="M9" i="9" s="1"/>
  <c r="I10" i="9"/>
  <c r="M12" i="9" s="1"/>
  <c r="M7" i="9"/>
  <c r="M8" i="9"/>
  <c r="M13" i="9"/>
  <c r="M10" i="9" l="1"/>
  <c r="L9" i="9"/>
  <c r="M18" i="9"/>
  <c r="I13" i="9"/>
  <c r="L12" i="9" s="1"/>
  <c r="I14" i="9"/>
  <c r="M16" i="9" l="1"/>
  <c r="L16" i="9" s="1"/>
  <c r="M14" i="9"/>
  <c r="L14" i="9" s="1"/>
  <c r="L18" i="9"/>
  <c r="L13" i="9"/>
  <c r="L7" i="9"/>
  <c r="L10" i="9"/>
  <c r="M17" i="9"/>
  <c r="L17" i="9" s="1"/>
  <c r="L8" i="9"/>
  <c r="M19" i="9" l="1"/>
  <c r="L19" i="9" s="1"/>
  <c r="I18" i="9" s="1"/>
  <c r="I19" i="9" l="1"/>
</calcChain>
</file>

<file path=xl/sharedStrings.xml><?xml version="1.0" encoding="utf-8"?>
<sst xmlns="http://schemas.openxmlformats.org/spreadsheetml/2006/main" count="83" uniqueCount="67">
  <si>
    <t xml:space="preserve">CBH Superannuation Plan </t>
  </si>
  <si>
    <t>Male</t>
  </si>
  <si>
    <t>Your details</t>
  </si>
  <si>
    <t>Premium &amp; Cover Summary</t>
  </si>
  <si>
    <t>Detailed Premium Breakdown</t>
  </si>
  <si>
    <t>Female</t>
  </si>
  <si>
    <t>Please complete the appropriate blank highlighted fields</t>
  </si>
  <si>
    <t>Weekly</t>
  </si>
  <si>
    <t>Annual</t>
  </si>
  <si>
    <t>Standard Death Cover</t>
  </si>
  <si>
    <t>Standard Death Premium</t>
  </si>
  <si>
    <t>DOB (dd/mm/yyyy)</t>
  </si>
  <si>
    <t>Standard TPD Cover</t>
  </si>
  <si>
    <t>Standard TPD Premium</t>
  </si>
  <si>
    <t>Age</t>
  </si>
  <si>
    <r>
      <t xml:space="preserve">Standard Income Protection Cover </t>
    </r>
    <r>
      <rPr>
        <b/>
        <vertAlign val="superscript"/>
        <sz val="14"/>
        <color rgb="FF1C355E"/>
        <rFont val="Arial"/>
        <family val="2"/>
      </rPr>
      <t>2</t>
    </r>
  </si>
  <si>
    <t>Standard Income Protection Premium</t>
  </si>
  <si>
    <t>Gender</t>
  </si>
  <si>
    <t>Additional Death Cover</t>
  </si>
  <si>
    <t>Total Standard Premium</t>
  </si>
  <si>
    <t>Additional TPD Cover</t>
  </si>
  <si>
    <t>Salary (Permanent Employees working at least 15 hours per week)</t>
  </si>
  <si>
    <t>Additional Death Premium</t>
  </si>
  <si>
    <t>Income Protection Design (Default = 90 day wait, 2 year benefit)</t>
  </si>
  <si>
    <t>Total Death Cover</t>
  </si>
  <si>
    <t>Additional TPD Premium</t>
  </si>
  <si>
    <t>Total TPD Cover</t>
  </si>
  <si>
    <t>Total Additional Premium</t>
  </si>
  <si>
    <r>
      <rPr>
        <b/>
        <i/>
        <sz val="10"/>
        <color rgb="FFF24E49"/>
        <rFont val="Arial"/>
        <family val="2"/>
      </rPr>
      <t>Please complete if you require Additional Death &amp; TPD cover</t>
    </r>
    <r>
      <rPr>
        <i/>
        <sz val="10"/>
        <color rgb="FFF24E49"/>
        <rFont val="Arial"/>
        <family val="2"/>
      </rPr>
      <t xml:space="preserve">
(NOTE: This amount is in addition to your Standard cover)</t>
    </r>
  </si>
  <si>
    <t>Total Death Premium</t>
  </si>
  <si>
    <r>
      <t xml:space="preserve">Additional Death Cover </t>
    </r>
    <r>
      <rPr>
        <b/>
        <vertAlign val="superscript"/>
        <sz val="14"/>
        <color rgb="FF1C355E"/>
        <rFont val="Arial"/>
        <family val="2"/>
      </rPr>
      <t>1</t>
    </r>
  </si>
  <si>
    <t>Total TPD Premium</t>
  </si>
  <si>
    <r>
      <t xml:space="preserve">Total Premium - Weekly </t>
    </r>
    <r>
      <rPr>
        <b/>
        <vertAlign val="superscript"/>
        <sz val="14"/>
        <color rgb="FF1C355E"/>
        <rFont val="Arial"/>
        <family val="2"/>
      </rPr>
      <t>3</t>
    </r>
  </si>
  <si>
    <t>Total IP Premium</t>
  </si>
  <si>
    <r>
      <t xml:space="preserve">Total Premium - Annual </t>
    </r>
    <r>
      <rPr>
        <b/>
        <vertAlign val="superscript"/>
        <sz val="14"/>
        <color rgb="FF1C355E"/>
        <rFont val="Arial"/>
        <family val="2"/>
      </rPr>
      <t>3</t>
    </r>
  </si>
  <si>
    <r>
      <t xml:space="preserve">Total Premium </t>
    </r>
    <r>
      <rPr>
        <b/>
        <vertAlign val="superscript"/>
        <sz val="14"/>
        <color rgb="FF1C355E"/>
        <rFont val="Arial"/>
        <family val="2"/>
      </rPr>
      <t>3</t>
    </r>
  </si>
  <si>
    <t>1. Applications for Additional Death &amp; TPD cover are subject to acceptance by the insurer.</t>
  </si>
  <si>
    <t>2.  Income Protection cover quoted provides you with a replacement income of up to 75% of your Salary, after a Waiting Period of 90 days, for up 2 years if you are unable to work due to injury or illness.</t>
  </si>
  <si>
    <t>3.  Note that rounding variations may occur in the calculations.</t>
  </si>
  <si>
    <t>CBH</t>
  </si>
  <si>
    <t>Premiums are deducted from your account on a monthly basis.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</si>
  <si>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</si>
  <si>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</si>
  <si>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</si>
  <si>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</si>
  <si>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$10,000 Sum Insured Payable Monthly</t>
  </si>
  <si>
    <t>Age Last</t>
  </si>
  <si>
    <t>Death</t>
  </si>
  <si>
    <t>TPD</t>
  </si>
  <si>
    <t>Dth &amp; TPD</t>
  </si>
  <si>
    <t>Age Last
Birthday</t>
  </si>
  <si>
    <t>Death cover</t>
  </si>
  <si>
    <t>TPD cover</t>
  </si>
  <si>
    <t>Death Premium</t>
  </si>
  <si>
    <t>TPD Premium</t>
  </si>
  <si>
    <t>Total Premium</t>
  </si>
  <si>
    <t>Annual Rates Per $1,000 Sum Insured Payable Monthly</t>
  </si>
  <si>
    <t>75%, 2 Year, 90 Day</t>
  </si>
  <si>
    <t>75%, 2 Year, to age 65</t>
  </si>
  <si>
    <t>90 day wait, 2 year benefit</t>
  </si>
  <si>
    <t>90 day wait, to age 65 benefit</t>
  </si>
  <si>
    <t xml:space="preserve">Date of Calculation (dd/mm/yyyy) </t>
  </si>
  <si>
    <t>Effective Date: 29/04/2022</t>
  </si>
  <si>
    <r>
      <t>Please read this quote in conjunction with your Product Disclosure Statement (PDS), available from</t>
    </r>
    <r>
      <rPr>
        <b/>
        <sz val="9"/>
        <color rgb="FF0051FF"/>
        <rFont val="Arial"/>
        <family val="2"/>
      </rPr>
      <t xml:space="preserve"> https://portal.australianretirementtrust.com.au/cbhgroup</t>
    </r>
  </si>
  <si>
    <r>
      <t>Death &amp; TPD - # of Units</t>
    </r>
    <r>
      <rPr>
        <b/>
        <vertAlign val="subscript"/>
        <sz val="11"/>
        <color rgb="FF1C355E"/>
        <rFont val="Arial"/>
        <family val="2"/>
      </rPr>
      <t xml:space="preserve"> </t>
    </r>
    <r>
      <rPr>
        <b/>
        <vertAlign val="superscript"/>
        <sz val="12"/>
        <color rgb="FF1C355E"/>
        <rFont val="Arial"/>
        <family val="2"/>
      </rPr>
      <t>4</t>
    </r>
  </si>
  <si>
    <t xml:space="preserve">If you are an eligible Permanent employee (refer to your Super Savings – Corporate Insurance guide), you will automatically receive cover as shown above, subject to the Automatic Acceptance Limits of 1 Unit for Death &amp; Total and Permanent Disability and  $156,000 for Income Protection. 
For Income Protection, the cover amounts shown above have not been limited to this limit. A health questionnaire may be required if your cover is over the Automatic Acceptance Limit, you are not eligible for cover or you choose a higher level of cover at a later date. </t>
  </si>
  <si>
    <t>4. New members who join Australian Retirement Trust from 29 April 2019 will have 120 days from the date they join their employer to take up an Additional Unit of cover without having to provide medical 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</si>
</sst>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s>
  <fonts count="136">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6"/>
      <color theme="3" tint="-0.249977111117893"/>
      <name val="Arial"/>
      <family val="2"/>
    </font>
    <font>
      <b/>
      <sz val="11"/>
      <color theme="3" tint="-0.249977111117893"/>
      <name val="Arial"/>
      <family val="2"/>
    </font>
    <font>
      <b/>
      <u/>
      <sz val="10"/>
      <color theme="1"/>
      <name val="Arial"/>
      <family val="2"/>
    </font>
    <font>
      <b/>
      <u/>
      <sz val="11"/>
      <name val="Arial"/>
      <family val="2"/>
    </font>
    <font>
      <i/>
      <sz val="10"/>
      <color rgb="FFFF0000"/>
      <name val="Arial"/>
      <family val="2"/>
    </font>
    <font>
      <b/>
      <sz val="11"/>
      <name val="Arial"/>
      <family val="2"/>
    </font>
    <font>
      <sz val="9"/>
      <color rgb="FFFF0000"/>
      <name val="Arial"/>
      <family val="2"/>
    </font>
    <font>
      <b/>
      <u/>
      <sz val="10"/>
      <name val="Neo Sans"/>
      <family val="2"/>
    </font>
    <font>
      <b/>
      <u/>
      <sz val="10"/>
      <color theme="1"/>
      <name val="Neo Sans"/>
      <family val="2"/>
    </font>
    <font>
      <sz val="10"/>
      <color theme="1"/>
      <name val="Calibri"/>
      <family val="2"/>
      <scheme val="minor"/>
    </font>
    <font>
      <vertAlign val="superscript"/>
      <sz val="14"/>
      <color theme="1"/>
      <name val="Arial"/>
      <family val="2"/>
    </font>
    <font>
      <b/>
      <sz val="11"/>
      <name val="Neo Sans"/>
      <family val="2"/>
    </font>
    <font>
      <b/>
      <sz val="18"/>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sz val="10"/>
      <color rgb="FFF24E49"/>
      <name val="Calibri"/>
      <family val="2"/>
      <scheme val="minor"/>
    </font>
    <font>
      <b/>
      <sz val="11"/>
      <color rgb="FF1C355E"/>
      <name val="Arial"/>
      <family val="2"/>
    </font>
    <font>
      <sz val="10"/>
      <color rgb="FF1C355E"/>
      <name val="Arial"/>
      <family val="2"/>
    </font>
    <font>
      <sz val="9"/>
      <color rgb="FF1C355E"/>
      <name val="Arial"/>
      <family val="2"/>
    </font>
    <font>
      <sz val="11"/>
      <color rgb="FF1C355E"/>
      <name val="Arial"/>
      <family val="2"/>
    </font>
    <font>
      <b/>
      <sz val="10"/>
      <color rgb="FF1C355E"/>
      <name val="Arial"/>
      <family val="2"/>
    </font>
    <font>
      <b/>
      <vertAlign val="superscript"/>
      <sz val="14"/>
      <color rgb="FF1C355E"/>
      <name val="Arial"/>
      <family val="2"/>
    </font>
    <font>
      <b/>
      <sz val="14"/>
      <color rgb="FF1C355E"/>
      <name val="Arial"/>
      <family val="2"/>
    </font>
    <font>
      <b/>
      <sz val="12"/>
      <color rgb="FF1C355E"/>
      <name val="Arial"/>
      <family val="2"/>
    </font>
    <font>
      <b/>
      <sz val="14"/>
      <color rgb="FF1C355E"/>
      <name val="Calibri"/>
      <family val="2"/>
      <scheme val="minor"/>
    </font>
    <font>
      <sz val="11"/>
      <color rgb="FF1C355E"/>
      <name val="Calibri"/>
      <family val="2"/>
      <scheme val="minor"/>
    </font>
    <font>
      <i/>
      <sz val="10"/>
      <color rgb="FF1C355E"/>
      <name val="Arial"/>
      <family val="2"/>
    </font>
    <font>
      <b/>
      <u/>
      <sz val="10"/>
      <color rgb="FF0051FF"/>
      <name val="Arial"/>
      <family val="2"/>
    </font>
    <font>
      <sz val="9"/>
      <color rgb="FF757171"/>
      <name val="Arial"/>
      <family val="2"/>
    </font>
    <font>
      <sz val="9"/>
      <color rgb="FF757171"/>
      <name val="Calibri"/>
      <family val="2"/>
      <scheme val="minor"/>
    </font>
    <font>
      <sz val="11"/>
      <color rgb="FF757171"/>
      <name val="Calibri"/>
      <family val="2"/>
      <scheme val="minor"/>
    </font>
    <font>
      <sz val="10"/>
      <color rgb="FF757171"/>
      <name val="Arial"/>
      <family val="2"/>
    </font>
    <font>
      <b/>
      <sz val="9"/>
      <color rgb="FF0051FF"/>
      <name val="Arial"/>
      <family val="2"/>
    </font>
    <font>
      <b/>
      <vertAlign val="subscript"/>
      <sz val="11"/>
      <color rgb="FF1C355E"/>
      <name val="Arial"/>
      <family val="2"/>
    </font>
    <font>
      <b/>
      <vertAlign val="superscript"/>
      <sz val="12"/>
      <color rgb="FF1C355E"/>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rgb="FFFFFF99"/>
        <bgColor indexed="43"/>
      </patternFill>
    </fill>
    <fill>
      <patternFill patternType="solid">
        <fgColor rgb="FFFFFF99"/>
        <bgColor indexed="64"/>
      </patternFill>
    </fill>
    <fill>
      <patternFill patternType="solid">
        <fgColor rgb="FFFFFFFF"/>
        <bgColor indexed="64"/>
      </patternFill>
    </fill>
    <fill>
      <patternFill patternType="solid">
        <fgColor rgb="FFF6E5DD"/>
        <bgColor indexed="64"/>
      </patternFill>
    </fill>
    <fill>
      <patternFill patternType="solid">
        <fgColor rgb="FFD1F2FF"/>
        <bgColor indexed="64"/>
      </patternFill>
    </fill>
    <fill>
      <patternFill patternType="solid">
        <fgColor rgb="FFF24E49"/>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medium">
        <color rgb="FF0051FF"/>
      </bottom>
      <diagonal/>
    </border>
    <border>
      <left/>
      <right/>
      <top/>
      <bottom style="thin">
        <color rgb="FF0051FF"/>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5" applyNumberFormat="0" applyAlignment="0" applyProtection="0"/>
    <xf numFmtId="0" fontId="36" fillId="6" borderId="16" applyNumberFormat="0" applyAlignment="0" applyProtection="0"/>
    <xf numFmtId="0" fontId="37" fillId="6" borderId="15" applyNumberFormat="0" applyAlignment="0" applyProtection="0"/>
    <xf numFmtId="0" fontId="38" fillId="0" borderId="17" applyNumberFormat="0" applyFill="0" applyAlignment="0" applyProtection="0"/>
    <xf numFmtId="0" fontId="39" fillId="7" borderId="18" applyNumberFormat="0" applyAlignment="0" applyProtection="0"/>
    <xf numFmtId="0" fontId="40" fillId="0" borderId="0" applyNumberFormat="0" applyFill="0" applyBorder="0" applyAlignment="0" applyProtection="0"/>
    <xf numFmtId="0" fontId="28" fillId="8" borderId="19" applyNumberFormat="0" applyFont="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21" applyNumberFormat="0" applyFon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2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8" applyNumberFormat="0" applyAlignment="0" applyProtection="0"/>
    <xf numFmtId="0" fontId="11" fillId="0" borderId="1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7" applyNumberFormat="0" applyFill="0" applyAlignment="0" applyProtection="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7" applyNumberFormat="0" applyFill="0" applyAlignment="0" applyProtection="0"/>
    <xf numFmtId="0" fontId="56" fillId="54" borderId="2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4" applyNumberFormat="0" applyFill="0" applyAlignment="0" applyProtection="0"/>
    <xf numFmtId="0" fontId="48" fillId="0" borderId="2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2" applyNumberFormat="0" applyAlignment="0" applyProtection="0"/>
    <xf numFmtId="0" fontId="49" fillId="34" borderId="22" applyNumberFormat="0" applyAlignment="0" applyProtection="0"/>
    <xf numFmtId="0" fontId="47" fillId="56" borderId="21" applyNumberFormat="0" applyFont="0" applyAlignment="0" applyProtection="0"/>
    <xf numFmtId="0" fontId="64" fillId="53" borderId="28" applyNumberFormat="0" applyAlignment="0" applyProtection="0"/>
    <xf numFmtId="0" fontId="48" fillId="0" borderId="2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71" fillId="59" borderId="22" applyNumberFormat="0" applyAlignment="0" applyProtection="0"/>
    <xf numFmtId="0" fontId="71" fillId="59" borderId="22" applyNumberFormat="0" applyAlignment="0" applyProtection="0"/>
    <xf numFmtId="0" fontId="72" fillId="0" borderId="0"/>
    <xf numFmtId="0" fontId="73" fillId="54" borderId="23" applyNumberFormat="0" applyAlignment="0" applyProtection="0"/>
    <xf numFmtId="0" fontId="73" fillId="54" borderId="23" applyNumberFormat="0" applyAlignment="0" applyProtection="0"/>
    <xf numFmtId="0" fontId="20" fillId="7" borderId="1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30" applyNumberFormat="0" applyFill="0" applyAlignment="0" applyProtection="0"/>
    <xf numFmtId="0" fontId="77" fillId="0" borderId="30" applyNumberFormat="0" applyFill="0" applyAlignment="0" applyProtection="0"/>
    <xf numFmtId="0" fontId="10" fillId="0" borderId="12"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11" fillId="0" borderId="13"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2" fillId="0" borderId="1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5" applyNumberFormat="0" applyAlignment="0" applyProtection="0"/>
    <xf numFmtId="0" fontId="16" fillId="5" borderId="15" applyNumberFormat="0" applyAlignment="0" applyProtection="0"/>
    <xf numFmtId="0" fontId="81" fillId="34" borderId="22" applyNumberFormat="0" applyAlignment="0" applyProtection="0"/>
    <xf numFmtId="0" fontId="81" fillId="34" borderId="22" applyNumberFormat="0" applyAlignment="0" applyProtection="0"/>
    <xf numFmtId="0" fontId="82" fillId="0" borderId="27" applyNumberFormat="0" applyFill="0" applyAlignment="0" applyProtection="0"/>
    <xf numFmtId="0" fontId="82" fillId="0" borderId="27" applyNumberFormat="0" applyFill="0" applyAlignment="0" applyProtection="0"/>
    <xf numFmtId="0" fontId="19" fillId="0" borderId="1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7" applyNumberFormat="0" applyFill="0" applyAlignment="0" applyProtection="0"/>
    <xf numFmtId="0" fontId="49" fillId="34" borderId="22" applyNumberFormat="0" applyAlignment="0" applyProtection="0"/>
    <xf numFmtId="0" fontId="61" fillId="0" borderId="0" applyNumberFormat="0" applyFill="0" applyBorder="0" applyAlignment="0" applyProtection="0"/>
    <xf numFmtId="0" fontId="61" fillId="0" borderId="26" applyNumberFormat="0" applyFill="0" applyAlignment="0" applyProtection="0"/>
    <xf numFmtId="0" fontId="60" fillId="0" borderId="25" applyNumberFormat="0" applyFill="0" applyAlignment="0" applyProtection="0"/>
    <xf numFmtId="0" fontId="59" fillId="0" borderId="2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3" applyNumberFormat="0" applyAlignment="0" applyProtection="0"/>
    <xf numFmtId="0" fontId="55" fillId="53" borderId="2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9" applyNumberFormat="0" applyFont="0" applyAlignment="0" applyProtection="0"/>
    <xf numFmtId="0" fontId="26" fillId="56" borderId="3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8" applyNumberFormat="0" applyAlignment="0" applyProtection="0"/>
    <xf numFmtId="0" fontId="85" fillId="59" borderId="2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2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3" applyNumberFormat="0" applyFill="0" applyAlignment="0" applyProtection="0"/>
    <xf numFmtId="164" fontId="26" fillId="0" borderId="0" applyFont="0" applyFill="0" applyBorder="0" applyAlignment="0" applyProtection="0"/>
    <xf numFmtId="0" fontId="87" fillId="0" borderId="3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17" fillId="6" borderId="16" applyNumberFormat="0" applyAlignment="0" applyProtection="0"/>
    <xf numFmtId="0" fontId="9" fillId="0" borderId="0" applyNumberFormat="0" applyFill="0" applyBorder="0" applyAlignment="0" applyProtection="0"/>
    <xf numFmtId="0" fontId="8" fillId="0" borderId="2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7" fillId="6" borderId="16" applyNumberFormat="0" applyAlignment="0" applyProtection="0"/>
    <xf numFmtId="0" fontId="8" fillId="0" borderId="2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0" fontId="18" fillId="6" borderId="15" applyNumberFormat="0" applyAlignment="0" applyProtection="0"/>
    <xf numFmtId="175"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0" fontId="20" fillId="7" borderId="18" applyNumberFormat="0" applyAlignment="0" applyProtection="0"/>
    <xf numFmtId="175" fontId="56" fillId="54" borderId="23" applyNumberFormat="0" applyAlignment="0" applyProtection="0"/>
    <xf numFmtId="0" fontId="56" fillId="54" borderId="2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0" fontId="10" fillId="0" borderId="12"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0" fontId="11" fillId="0" borderId="13"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0" fontId="12" fillId="0" borderId="14"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0" fontId="16" fillId="5" borderId="15" applyNumberFormat="0" applyAlignment="0" applyProtection="0"/>
    <xf numFmtId="175"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0" fontId="19" fillId="0" borderId="1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0" fontId="17" fillId="6" borderId="16" applyNumberFormat="0" applyAlignment="0" applyProtection="0"/>
    <xf numFmtId="175" fontId="64" fillId="53" borderId="28" applyNumberFormat="0" applyAlignment="0" applyProtection="0"/>
    <xf numFmtId="0" fontId="64" fillId="53" borderId="2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0" fontId="8" fillId="0" borderId="20"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105" fillId="0" borderId="0" xfId="0" applyFont="1"/>
    <xf numFmtId="0" fontId="106" fillId="0" borderId="0" xfId="0" applyFont="1"/>
    <xf numFmtId="9"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2" fontId="4" fillId="0" borderId="0" xfId="1" applyNumberFormat="1" applyFont="1" applyAlignment="1">
      <alignment horizontal="center"/>
    </xf>
    <xf numFmtId="43" fontId="5" fillId="0" borderId="0" xfId="33003" applyFont="1"/>
    <xf numFmtId="0" fontId="6" fillId="0" borderId="34"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2" fontId="0" fillId="0" borderId="1" xfId="0" applyNumberFormat="1" applyBorder="1" applyAlignment="1">
      <alignment horizontal="center"/>
    </xf>
    <xf numFmtId="0" fontId="6" fillId="0" borderId="6" xfId="0" applyFont="1" applyBorder="1" applyAlignment="1">
      <alignment horizontal="center"/>
    </xf>
    <xf numFmtId="2" fontId="5" fillId="0" borderId="44" xfId="0" applyNumberFormat="1" applyFont="1" applyBorder="1" applyAlignment="1">
      <alignment horizontal="center"/>
    </xf>
    <xf numFmtId="2" fontId="5" fillId="0" borderId="1" xfId="0" applyNumberFormat="1" applyFont="1" applyBorder="1" applyAlignment="1">
      <alignment horizontal="center"/>
    </xf>
    <xf numFmtId="2" fontId="5" fillId="0" borderId="43" xfId="0" applyNumberFormat="1" applyFont="1" applyBorder="1" applyAlignment="1">
      <alignment horizontal="center"/>
    </xf>
    <xf numFmtId="2" fontId="5" fillId="0" borderId="4" xfId="0" applyNumberFormat="1"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2" fontId="5" fillId="0" borderId="46" xfId="0" applyNumberFormat="1" applyFont="1" applyBorder="1" applyAlignment="1">
      <alignment horizontal="center"/>
    </xf>
    <xf numFmtId="2" fontId="5" fillId="0" borderId="47" xfId="0" applyNumberFormat="1" applyFont="1" applyBorder="1" applyAlignment="1">
      <alignment horizontal="center"/>
    </xf>
    <xf numFmtId="2" fontId="5" fillId="0" borderId="48" xfId="0" applyNumberFormat="1" applyFont="1" applyBorder="1" applyAlignment="1">
      <alignment horizontal="center"/>
    </xf>
    <xf numFmtId="2" fontId="4" fillId="62" borderId="37" xfId="0" applyNumberFormat="1" applyFont="1" applyFill="1" applyBorder="1" applyAlignment="1">
      <alignment horizontal="center"/>
    </xf>
    <xf numFmtId="2" fontId="4" fillId="62" borderId="57" xfId="0" applyNumberFormat="1" applyFont="1" applyFill="1" applyBorder="1" applyAlignment="1">
      <alignment horizontal="center"/>
    </xf>
    <xf numFmtId="2" fontId="5" fillId="0" borderId="50" xfId="0" applyNumberFormat="1" applyFont="1" applyBorder="1" applyAlignment="1">
      <alignment horizontal="center"/>
    </xf>
    <xf numFmtId="2" fontId="4" fillId="62" borderId="3" xfId="0" applyNumberFormat="1" applyFont="1" applyFill="1" applyBorder="1" applyAlignment="1">
      <alignment horizontal="center"/>
    </xf>
    <xf numFmtId="2" fontId="4" fillId="62" borderId="51" xfId="0" applyNumberFormat="1" applyFont="1" applyFill="1" applyBorder="1" applyAlignment="1">
      <alignment horizontal="center"/>
    </xf>
    <xf numFmtId="2" fontId="4" fillId="62" borderId="58" xfId="0" applyNumberFormat="1" applyFont="1" applyFill="1" applyBorder="1" applyAlignment="1">
      <alignment horizontal="center"/>
    </xf>
    <xf numFmtId="2" fontId="0" fillId="0" borderId="1" xfId="0" applyNumberFormat="1" applyBorder="1" applyAlignment="1">
      <alignment horizontal="center" vertical="center"/>
    </xf>
    <xf numFmtId="2" fontId="0" fillId="0" borderId="4" xfId="0" applyNumberFormat="1" applyBorder="1" applyAlignment="1">
      <alignment horizontal="center" vertical="center"/>
    </xf>
    <xf numFmtId="2" fontId="0" fillId="0" borderId="42" xfId="0" applyNumberFormat="1" applyBorder="1" applyAlignment="1">
      <alignment horizontal="center" vertical="center"/>
    </xf>
    <xf numFmtId="2" fontId="6" fillId="62" borderId="59" xfId="0" applyNumberFormat="1" applyFont="1" applyFill="1" applyBorder="1" applyAlignment="1">
      <alignment horizontal="center"/>
    </xf>
    <xf numFmtId="2" fontId="0" fillId="0" borderId="40" xfId="0" applyNumberFormat="1" applyBorder="1" applyAlignment="1">
      <alignment horizontal="center" vertical="center"/>
    </xf>
    <xf numFmtId="2" fontId="0" fillId="0" borderId="38" xfId="0" applyNumberFormat="1" applyBorder="1" applyAlignment="1">
      <alignment horizontal="center" vertical="center"/>
    </xf>
    <xf numFmtId="0" fontId="5" fillId="0" borderId="8" xfId="0" applyFont="1" applyBorder="1"/>
    <xf numFmtId="2" fontId="6" fillId="62" borderId="46" xfId="0" applyNumberFormat="1" applyFont="1" applyFill="1" applyBorder="1" applyAlignment="1">
      <alignment horizontal="center"/>
    </xf>
    <xf numFmtId="2" fontId="6" fillId="62" borderId="47" xfId="0" applyNumberFormat="1" applyFont="1" applyFill="1" applyBorder="1" applyAlignment="1">
      <alignment horizontal="center"/>
    </xf>
    <xf numFmtId="2" fontId="6" fillId="62" borderId="60" xfId="0" applyNumberFormat="1" applyFont="1" applyFill="1" applyBorder="1" applyAlignment="1">
      <alignment horizontal="center"/>
    </xf>
    <xf numFmtId="3" fontId="0" fillId="0" borderId="39" xfId="0" applyNumberFormat="1" applyBorder="1" applyAlignment="1">
      <alignment horizontal="center"/>
    </xf>
    <xf numFmtId="3" fontId="0" fillId="0" borderId="10" xfId="0" applyNumberFormat="1" applyBorder="1" applyAlignment="1">
      <alignment horizontal="center"/>
    </xf>
    <xf numFmtId="2" fontId="0" fillId="0" borderId="39"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2" fontId="0" fillId="0" borderId="5" xfId="0" applyNumberFormat="1" applyBorder="1" applyAlignment="1">
      <alignment horizontal="center"/>
    </xf>
    <xf numFmtId="3" fontId="0" fillId="0" borderId="44" xfId="0" applyNumberFormat="1" applyBorder="1" applyAlignment="1">
      <alignment horizontal="center"/>
    </xf>
    <xf numFmtId="3" fontId="0" fillId="0" borderId="45" xfId="0" applyNumberFormat="1" applyBorder="1" applyAlignment="1">
      <alignment horizontal="center"/>
    </xf>
    <xf numFmtId="2" fontId="0" fillId="0" borderId="44" xfId="0" applyNumberFormat="1" applyBorder="1" applyAlignment="1">
      <alignment horizontal="center"/>
    </xf>
    <xf numFmtId="2" fontId="0" fillId="0" borderId="43" xfId="0" applyNumberFormat="1" applyBorder="1" applyAlignment="1">
      <alignment horizontal="center"/>
    </xf>
    <xf numFmtId="2" fontId="0" fillId="0" borderId="4" xfId="0" applyNumberFormat="1" applyBorder="1" applyAlignment="1">
      <alignment horizontal="center"/>
    </xf>
    <xf numFmtId="0" fontId="4" fillId="0" borderId="61" xfId="0" applyFont="1" applyBorder="1" applyAlignment="1">
      <alignment horizontal="center" vertical="center" wrapText="1"/>
    </xf>
    <xf numFmtId="2" fontId="6" fillId="62" borderId="1" xfId="0" applyNumberFormat="1" applyFont="1" applyFill="1" applyBorder="1" applyAlignment="1">
      <alignment horizontal="center"/>
    </xf>
    <xf numFmtId="9" fontId="121" fillId="65" borderId="0" xfId="33004" applyFont="1" applyFill="1" applyBorder="1" applyProtection="1"/>
    <xf numFmtId="14" fontId="117" fillId="63" borderId="62" xfId="32987" applyNumberFormat="1" applyFont="1" applyFill="1" applyBorder="1" applyAlignment="1" applyProtection="1">
      <alignment vertical="center"/>
      <protection locked="0"/>
    </xf>
    <xf numFmtId="0" fontId="117" fillId="63" borderId="62" xfId="32987" applyFont="1" applyFill="1" applyBorder="1" applyAlignment="1" applyProtection="1">
      <alignment horizontal="right" vertical="center"/>
      <protection locked="0"/>
    </xf>
    <xf numFmtId="1" fontId="117" fillId="63" borderId="62" xfId="33004" applyNumberFormat="1" applyFont="1" applyFill="1" applyBorder="1" applyAlignment="1" applyProtection="1">
      <alignment vertical="center"/>
      <protection locked="0"/>
    </xf>
    <xf numFmtId="3" fontId="117" fillId="63" borderId="62" xfId="33004" applyNumberFormat="1" applyFont="1" applyFill="1" applyBorder="1" applyAlignment="1" applyProtection="1">
      <alignment vertical="center"/>
      <protection locked="0"/>
    </xf>
    <xf numFmtId="179" fontId="117" fillId="63" borderId="62" xfId="32987" applyNumberFormat="1" applyFont="1" applyFill="1" applyBorder="1" applyAlignment="1" applyProtection="1">
      <alignment vertical="center"/>
      <protection locked="0"/>
    </xf>
    <xf numFmtId="4" fontId="4" fillId="0" borderId="0" xfId="0" applyNumberFormat="1" applyFont="1"/>
    <xf numFmtId="0" fontId="6" fillId="0" borderId="0" xfId="0" applyFont="1"/>
    <xf numFmtId="0" fontId="4" fillId="0" borderId="9" xfId="0" applyFont="1" applyBorder="1" applyAlignment="1">
      <alignment horizontal="center" vertical="center" wrapText="1"/>
    </xf>
    <xf numFmtId="0" fontId="4" fillId="0" borderId="49" xfId="0" applyFont="1" applyBorder="1" applyAlignment="1">
      <alignment horizontal="center" vertical="center" wrapText="1"/>
    </xf>
    <xf numFmtId="4" fontId="6" fillId="61" borderId="39" xfId="0" applyNumberFormat="1" applyFont="1" applyFill="1" applyBorder="1" applyAlignment="1">
      <alignment horizontal="center" wrapText="1"/>
    </xf>
    <xf numFmtId="4" fontId="6" fillId="61" borderId="40" xfId="0" applyNumberFormat="1" applyFont="1" applyFill="1" applyBorder="1" applyAlignment="1">
      <alignment horizontal="center" wrapText="1"/>
    </xf>
    <xf numFmtId="4" fontId="6" fillId="61" borderId="5" xfId="0" applyNumberFormat="1" applyFont="1" applyFill="1" applyBorder="1" applyAlignment="1">
      <alignment horizontal="center" wrapText="1"/>
    </xf>
    <xf numFmtId="4" fontId="6" fillId="61" borderId="41" xfId="0" applyNumberFormat="1" applyFont="1" applyFill="1" applyBorder="1" applyAlignment="1">
      <alignment horizontal="center" wrapText="1"/>
    </xf>
    <xf numFmtId="0" fontId="109" fillId="0" borderId="6" xfId="0" applyFont="1" applyBorder="1" applyAlignment="1">
      <alignment horizontal="center" vertical="center" wrapText="1"/>
    </xf>
    <xf numFmtId="0" fontId="109" fillId="0" borderId="7" xfId="0" applyFont="1" applyBorder="1" applyAlignment="1">
      <alignment horizontal="center" vertical="center" wrapText="1"/>
    </xf>
    <xf numFmtId="0" fontId="4" fillId="62" borderId="52" xfId="0" applyFont="1" applyFill="1" applyBorder="1" applyAlignment="1">
      <alignment horizontal="center" wrapText="1"/>
    </xf>
    <xf numFmtId="0" fontId="4" fillId="62" borderId="53" xfId="0" applyFont="1" applyFill="1" applyBorder="1" applyAlignment="1">
      <alignment horizontal="center" wrapText="1"/>
    </xf>
    <xf numFmtId="0" fontId="4" fillId="62" borderId="55" xfId="0" applyFont="1" applyFill="1" applyBorder="1" applyAlignment="1">
      <alignment horizontal="center" wrapText="1"/>
    </xf>
    <xf numFmtId="0" fontId="4" fillId="62" borderId="56" xfId="0" applyFont="1" applyFill="1" applyBorder="1" applyAlignment="1">
      <alignment horizontal="center" wrapText="1"/>
    </xf>
    <xf numFmtId="2" fontId="4" fillId="62" borderId="9" xfId="0" applyNumberFormat="1" applyFont="1" applyFill="1" applyBorder="1" applyAlignment="1">
      <alignment horizontal="center"/>
    </xf>
    <xf numFmtId="2" fontId="4" fillId="62" borderId="54" xfId="0" applyNumberFormat="1" applyFont="1" applyFill="1" applyBorder="1" applyAlignment="1">
      <alignment horizontal="center"/>
    </xf>
    <xf numFmtId="0" fontId="107" fillId="0" borderId="11" xfId="0" applyFont="1" applyBorder="1" applyAlignment="1">
      <alignment horizontal="center"/>
    </xf>
    <xf numFmtId="0" fontId="107" fillId="0" borderId="54" xfId="0" applyFont="1" applyBorder="1" applyAlignment="1">
      <alignment horizontal="center"/>
    </xf>
    <xf numFmtId="0" fontId="28" fillId="63" borderId="0" xfId="0" applyFont="1" applyFill="1" applyProtection="1"/>
    <xf numFmtId="0" fontId="98" fillId="63" borderId="0" xfId="0" applyFont="1" applyFill="1" applyProtection="1"/>
    <xf numFmtId="0" fontId="110" fillId="63" borderId="0" xfId="0" applyFont="1" applyFill="1" applyProtection="1"/>
    <xf numFmtId="0" fontId="97" fillId="63" borderId="0" xfId="0" applyFont="1" applyFill="1" applyProtection="1"/>
    <xf numFmtId="0" fontId="28" fillId="60" borderId="0" xfId="0" applyFont="1" applyFill="1" applyProtection="1"/>
    <xf numFmtId="0" fontId="103" fillId="63" borderId="0" xfId="0" applyFont="1" applyFill="1" applyAlignment="1" applyProtection="1">
      <alignment vertical="top" wrapText="1"/>
    </xf>
    <xf numFmtId="0" fontId="28" fillId="63" borderId="0" xfId="0" applyFont="1" applyFill="1" applyAlignment="1" applyProtection="1">
      <alignment vertical="top"/>
    </xf>
    <xf numFmtId="0" fontId="28" fillId="65" borderId="0" xfId="0" applyFont="1" applyFill="1" applyProtection="1"/>
    <xf numFmtId="0" fontId="100" fillId="65" borderId="0" xfId="0" applyFont="1" applyFill="1" applyProtection="1"/>
    <xf numFmtId="0" fontId="97" fillId="65" borderId="0" xfId="0" applyFont="1" applyFill="1" applyProtection="1"/>
    <xf numFmtId="0" fontId="101" fillId="63" borderId="0" xfId="0" applyFont="1" applyFill="1" applyProtection="1"/>
    <xf numFmtId="0" fontId="111" fillId="65" borderId="0" xfId="0" applyFont="1" applyFill="1" applyAlignment="1" applyProtection="1">
      <alignment vertical="center"/>
    </xf>
    <xf numFmtId="0" fontId="97" fillId="65" borderId="0" xfId="0" applyFont="1" applyFill="1" applyAlignment="1" applyProtection="1">
      <alignment vertical="center"/>
    </xf>
    <xf numFmtId="0" fontId="111" fillId="63" borderId="0" xfId="0" applyFont="1" applyFill="1" applyAlignment="1" applyProtection="1">
      <alignment vertical="center"/>
    </xf>
    <xf numFmtId="0" fontId="112" fillId="63" borderId="0" xfId="0" applyFont="1" applyFill="1" applyProtection="1"/>
    <xf numFmtId="0" fontId="113" fillId="65" borderId="0" xfId="0" applyFont="1" applyFill="1" applyAlignment="1" applyProtection="1">
      <alignment horizontal="left" vertical="top"/>
    </xf>
    <xf numFmtId="0" fontId="114" fillId="65" borderId="0" xfId="0" applyFont="1" applyFill="1" applyAlignment="1" applyProtection="1">
      <alignment horizontal="left" vertical="top"/>
    </xf>
    <xf numFmtId="0" fontId="102" fillId="65" borderId="0" xfId="0" applyFont="1" applyFill="1" applyAlignment="1" applyProtection="1">
      <alignment horizontal="center"/>
    </xf>
    <xf numFmtId="0" fontId="42" fillId="63" borderId="0" xfId="0" applyFont="1" applyFill="1" applyAlignment="1" applyProtection="1">
      <alignment horizontal="center" vertical="center"/>
    </xf>
    <xf numFmtId="9" fontId="28" fillId="60" borderId="0" xfId="0" applyNumberFormat="1" applyFont="1" applyFill="1" applyProtection="1"/>
    <xf numFmtId="0" fontId="117" fillId="65" borderId="0" xfId="32987" applyFont="1" applyFill="1" applyAlignment="1" applyProtection="1">
      <alignment vertical="center"/>
    </xf>
    <xf numFmtId="14" fontId="117" fillId="66" borderId="62" xfId="32987" applyNumberFormat="1" applyFont="1" applyFill="1" applyBorder="1" applyProtection="1"/>
    <xf numFmtId="14" fontId="117" fillId="65" borderId="0" xfId="32987" applyNumberFormat="1" applyFont="1" applyFill="1" applyProtection="1"/>
    <xf numFmtId="0" fontId="118" fillId="63" borderId="0" xfId="0" applyFont="1" applyFill="1" applyProtection="1"/>
    <xf numFmtId="0" fontId="117" fillId="63" borderId="0" xfId="32987" applyFont="1" applyFill="1" applyAlignment="1" applyProtection="1">
      <alignment vertical="center"/>
    </xf>
    <xf numFmtId="179" fontId="117" fillId="63" borderId="0" xfId="32987" applyNumberFormat="1" applyFont="1" applyFill="1" applyAlignment="1" applyProtection="1">
      <alignment horizontal="center" vertical="center"/>
    </xf>
    <xf numFmtId="0" fontId="119" fillId="63" borderId="0" xfId="0" applyFont="1" applyFill="1" applyAlignment="1" applyProtection="1">
      <alignment vertical="center"/>
    </xf>
    <xf numFmtId="178" fontId="117" fillId="63" borderId="0" xfId="0" applyNumberFormat="1" applyFont="1" applyFill="1" applyAlignment="1" applyProtection="1">
      <alignment horizontal="center" vertical="center"/>
    </xf>
    <xf numFmtId="178" fontId="120" fillId="63" borderId="0" xfId="32987" quotePrefix="1" applyNumberFormat="1" applyFont="1" applyFill="1" applyAlignment="1" applyProtection="1">
      <alignment horizontal="right"/>
    </xf>
    <xf numFmtId="0" fontId="117" fillId="63" borderId="64" xfId="32987" applyFont="1" applyFill="1" applyBorder="1" applyAlignment="1" applyProtection="1">
      <alignment vertical="center"/>
    </xf>
    <xf numFmtId="179" fontId="117" fillId="63" borderId="64" xfId="32987" applyNumberFormat="1" applyFont="1" applyFill="1" applyBorder="1" applyAlignment="1" applyProtection="1">
      <alignment horizontal="center" vertical="center"/>
    </xf>
    <xf numFmtId="178" fontId="117" fillId="63" borderId="64" xfId="0" applyNumberFormat="1" applyFont="1" applyFill="1" applyBorder="1" applyAlignment="1" applyProtection="1">
      <alignment horizontal="center" vertical="center"/>
    </xf>
    <xf numFmtId="3" fontId="117" fillId="63" borderId="62" xfId="32987" applyNumberFormat="1" applyFont="1" applyFill="1" applyBorder="1" applyAlignment="1" applyProtection="1">
      <alignment vertical="center"/>
    </xf>
    <xf numFmtId="3" fontId="121" fillId="65" borderId="62" xfId="32987" applyNumberFormat="1" applyFont="1" applyFill="1" applyBorder="1" applyProtection="1"/>
    <xf numFmtId="3" fontId="121" fillId="65" borderId="0" xfId="32987" applyNumberFormat="1" applyFont="1" applyFill="1" applyProtection="1"/>
    <xf numFmtId="0" fontId="117" fillId="63" borderId="66" xfId="32987" applyFont="1" applyFill="1" applyBorder="1" applyAlignment="1" applyProtection="1">
      <alignment vertical="center"/>
    </xf>
    <xf numFmtId="179" fontId="117" fillId="63" borderId="66" xfId="32987" applyNumberFormat="1" applyFont="1" applyFill="1" applyBorder="1" applyAlignment="1" applyProtection="1">
      <alignment horizontal="center" vertical="center"/>
    </xf>
    <xf numFmtId="9" fontId="123" fillId="63" borderId="0" xfId="0" quotePrefix="1" applyNumberFormat="1" applyFont="1" applyFill="1" applyProtection="1"/>
    <xf numFmtId="0" fontId="121" fillId="65" borderId="0" xfId="32987" applyFont="1" applyFill="1" applyAlignment="1" applyProtection="1">
      <alignment horizontal="right"/>
    </xf>
    <xf numFmtId="0" fontId="117" fillId="63" borderId="0" xfId="0" applyFont="1" applyFill="1" applyAlignment="1" applyProtection="1">
      <alignment vertical="center"/>
    </xf>
    <xf numFmtId="179" fontId="117" fillId="63" borderId="0" xfId="32987" quotePrefix="1" applyNumberFormat="1" applyFont="1" applyFill="1" applyAlignment="1" applyProtection="1">
      <alignment horizontal="center" vertical="center"/>
    </xf>
    <xf numFmtId="0" fontId="117" fillId="63" borderId="63" xfId="32987" applyFont="1" applyFill="1" applyBorder="1" applyAlignment="1" applyProtection="1">
      <alignment vertical="center"/>
    </xf>
    <xf numFmtId="178" fontId="117" fillId="63" borderId="63" xfId="0" applyNumberFormat="1" applyFont="1" applyFill="1" applyBorder="1" applyAlignment="1" applyProtection="1">
      <alignment horizontal="center" vertical="center"/>
    </xf>
    <xf numFmtId="179" fontId="117" fillId="63" borderId="63" xfId="32987" applyNumberFormat="1" applyFont="1" applyFill="1" applyBorder="1" applyAlignment="1" applyProtection="1">
      <alignment horizontal="center" vertical="center"/>
    </xf>
    <xf numFmtId="9" fontId="124" fillId="63" borderId="0" xfId="0" quotePrefix="1" applyNumberFormat="1" applyFont="1" applyFill="1" applyAlignment="1" applyProtection="1">
      <alignment horizontal="right" vertical="center" textRotation="180"/>
    </xf>
    <xf numFmtId="179" fontId="121" fillId="65" borderId="0" xfId="32987" applyNumberFormat="1" applyFont="1" applyFill="1" applyProtection="1"/>
    <xf numFmtId="0" fontId="117" fillId="63" borderId="63" xfId="0" applyFont="1" applyFill="1" applyBorder="1" applyAlignment="1" applyProtection="1">
      <alignment vertical="center"/>
    </xf>
    <xf numFmtId="179" fontId="117" fillId="63" borderId="63" xfId="32987" quotePrefix="1" applyNumberFormat="1" applyFont="1" applyFill="1" applyBorder="1" applyAlignment="1" applyProtection="1">
      <alignment horizontal="center" vertical="center"/>
    </xf>
    <xf numFmtId="0" fontId="120" fillId="63" borderId="0" xfId="0" applyFont="1" applyFill="1" applyProtection="1"/>
    <xf numFmtId="0" fontId="108" fillId="60" borderId="0" xfId="0" applyFont="1" applyFill="1" applyProtection="1"/>
    <xf numFmtId="0" fontId="117" fillId="63" borderId="0" xfId="0" applyFont="1" applyFill="1" applyAlignment="1" applyProtection="1">
      <alignment vertical="top"/>
    </xf>
    <xf numFmtId="9" fontId="125" fillId="63" borderId="0" xfId="0" quotePrefix="1" applyNumberFormat="1" applyFont="1" applyFill="1" applyAlignment="1" applyProtection="1">
      <alignment vertical="top"/>
    </xf>
    <xf numFmtId="179" fontId="124" fillId="66" borderId="62" xfId="32987" applyNumberFormat="1" applyFont="1" applyFill="1" applyBorder="1" applyAlignment="1" applyProtection="1">
      <alignment vertical="center"/>
    </xf>
    <xf numFmtId="0" fontId="117" fillId="65" borderId="0" xfId="0" applyFont="1" applyFill="1" applyAlignment="1" applyProtection="1">
      <alignment vertical="top"/>
    </xf>
    <xf numFmtId="179" fontId="117" fillId="64" borderId="0" xfId="32987" applyNumberFormat="1" applyFont="1" applyFill="1" applyAlignment="1" applyProtection="1">
      <alignment horizontal="center" vertical="center"/>
    </xf>
    <xf numFmtId="0" fontId="117" fillId="63" borderId="64" xfId="0" applyFont="1" applyFill="1" applyBorder="1" applyAlignment="1" applyProtection="1">
      <alignment vertical="center"/>
    </xf>
    <xf numFmtId="0" fontId="126" fillId="63" borderId="0" xfId="0" applyFont="1" applyFill="1" applyProtection="1"/>
    <xf numFmtId="0" fontId="118" fillId="65" borderId="0" xfId="0" applyFont="1" applyFill="1" applyProtection="1"/>
    <xf numFmtId="179" fontId="117" fillId="64" borderId="63" xfId="32987" applyNumberFormat="1" applyFont="1" applyFill="1" applyBorder="1" applyAlignment="1" applyProtection="1">
      <alignment horizontal="center" vertical="center"/>
    </xf>
    <xf numFmtId="0" fontId="117" fillId="63" borderId="65" xfId="0" applyFont="1" applyFill="1" applyBorder="1" applyAlignment="1" applyProtection="1">
      <alignment vertical="center"/>
    </xf>
    <xf numFmtId="178" fontId="117" fillId="63" borderId="65" xfId="0" applyNumberFormat="1" applyFont="1" applyFill="1" applyBorder="1" applyAlignment="1" applyProtection="1">
      <alignment horizontal="center" vertical="center"/>
    </xf>
    <xf numFmtId="179" fontId="117" fillId="63" borderId="65" xfId="32987" applyNumberFormat="1" applyFont="1" applyFill="1" applyBorder="1" applyAlignment="1" applyProtection="1">
      <alignment horizontal="center" vertical="center"/>
    </xf>
    <xf numFmtId="0" fontId="99" fillId="65" borderId="0" xfId="0" applyFont="1" applyFill="1" applyAlignment="1" applyProtection="1">
      <alignment vertical="top"/>
    </xf>
    <xf numFmtId="0" fontId="99" fillId="63" borderId="0" xfId="0" applyFont="1" applyFill="1" applyAlignment="1" applyProtection="1">
      <alignment vertical="top"/>
    </xf>
    <xf numFmtId="0" fontId="115" fillId="65" borderId="0" xfId="0" applyFont="1" applyFill="1" applyAlignment="1" applyProtection="1">
      <alignment horizontal="left" vertical="center" wrapText="1"/>
    </xf>
    <xf numFmtId="0" fontId="116" fillId="65" borderId="0" xfId="0" applyFont="1" applyFill="1" applyAlignment="1" applyProtection="1">
      <alignment horizontal="left" vertical="center"/>
    </xf>
    <xf numFmtId="0" fontId="97" fillId="63" borderId="0" xfId="32987" applyFill="1" applyProtection="1"/>
    <xf numFmtId="178" fontId="28" fillId="60" borderId="0" xfId="0" applyNumberFormat="1" applyFont="1" applyFill="1" applyProtection="1"/>
    <xf numFmtId="0" fontId="117" fillId="65" borderId="0" xfId="0" applyFont="1" applyFill="1" applyAlignment="1" applyProtection="1">
      <alignment vertical="center"/>
    </xf>
    <xf numFmtId="0" fontId="127" fillId="65" borderId="0" xfId="0" applyFont="1" applyFill="1" applyAlignment="1" applyProtection="1">
      <alignment horizontal="center"/>
    </xf>
    <xf numFmtId="0" fontId="118" fillId="63" borderId="0" xfId="32987" applyFont="1" applyFill="1" applyProtection="1"/>
    <xf numFmtId="179" fontId="117" fillId="64" borderId="64" xfId="32987" applyNumberFormat="1" applyFont="1" applyFill="1" applyBorder="1" applyAlignment="1" applyProtection="1">
      <alignment horizontal="center" vertical="center"/>
    </xf>
    <xf numFmtId="179" fontId="117" fillId="65" borderId="0" xfId="32987" applyNumberFormat="1" applyFont="1" applyFill="1" applyProtection="1"/>
    <xf numFmtId="178" fontId="117" fillId="64" borderId="0" xfId="32987" applyNumberFormat="1" applyFont="1" applyFill="1" applyAlignment="1" applyProtection="1">
      <alignment horizontal="center" vertical="center"/>
    </xf>
    <xf numFmtId="178" fontId="28" fillId="63" borderId="0" xfId="0" applyNumberFormat="1" applyFont="1" applyFill="1" applyProtection="1"/>
    <xf numFmtId="0" fontId="120" fillId="65" borderId="0" xfId="0" applyFont="1" applyFill="1" applyProtection="1"/>
    <xf numFmtId="0" fontId="104" fillId="63" borderId="0" xfId="0" applyFont="1" applyFill="1" applyAlignment="1" applyProtection="1">
      <alignment vertical="center"/>
    </xf>
    <xf numFmtId="0" fontId="100" fillId="63" borderId="0" xfId="0" applyFont="1" applyFill="1" applyProtection="1"/>
    <xf numFmtId="0" fontId="129" fillId="63" borderId="0" xfId="0" applyFont="1" applyFill="1" applyAlignment="1" applyProtection="1">
      <alignment vertical="top" wrapText="1"/>
    </xf>
    <xf numFmtId="0" fontId="131" fillId="63" borderId="0" xfId="0" applyFont="1" applyFill="1" applyProtection="1"/>
    <xf numFmtId="178" fontId="97" fillId="63" borderId="0" xfId="0" applyNumberFormat="1" applyFont="1" applyFill="1" applyProtection="1"/>
    <xf numFmtId="0" fontId="128" fillId="63" borderId="0" xfId="0" applyFont="1" applyFill="1" applyProtection="1"/>
    <xf numFmtId="0" fontId="129" fillId="63" borderId="0" xfId="0" applyFont="1" applyFill="1" applyAlignment="1" applyProtection="1">
      <alignment wrapText="1"/>
    </xf>
    <xf numFmtId="0" fontId="130" fillId="63" borderId="0" xfId="0" applyFont="1" applyFill="1" applyAlignment="1" applyProtection="1">
      <alignment wrapText="1"/>
    </xf>
    <xf numFmtId="0" fontId="129" fillId="63" borderId="0" xfId="0" applyFont="1" applyFill="1" applyAlignment="1" applyProtection="1">
      <alignment wrapText="1"/>
    </xf>
    <xf numFmtId="0" fontId="132" fillId="63" borderId="0" xfId="32987" applyFont="1" applyFill="1" applyProtection="1"/>
    <xf numFmtId="0" fontId="28" fillId="63" borderId="0" xfId="0" applyFont="1" applyFill="1" applyAlignment="1" applyProtection="1">
      <alignment vertical="center"/>
    </xf>
    <xf numFmtId="0" fontId="128" fillId="63" borderId="0" xfId="0" applyFont="1" applyFill="1" applyAlignment="1" applyProtection="1">
      <alignment vertical="center"/>
    </xf>
    <xf numFmtId="0" fontId="100" fillId="63" borderId="0" xfId="0" applyFont="1" applyFill="1" applyAlignment="1" applyProtection="1">
      <alignment vertical="center"/>
    </xf>
    <xf numFmtId="0" fontId="90" fillId="63" borderId="0" xfId="0" applyFont="1" applyFill="1" applyAlignment="1" applyProtection="1">
      <alignment vertical="center" wrapText="1"/>
    </xf>
    <xf numFmtId="0" fontId="28" fillId="60" borderId="0" xfId="0" applyFont="1" applyFill="1" applyAlignment="1" applyProtection="1">
      <alignment vertical="center"/>
    </xf>
    <xf numFmtId="0" fontId="129" fillId="63" borderId="0" xfId="13043" applyFont="1" applyFill="1" applyAlignment="1" applyProtection="1">
      <alignment horizontal="left" vertical="center" wrapText="1"/>
    </xf>
    <xf numFmtId="0" fontId="129" fillId="63" borderId="0" xfId="13043" applyFont="1" applyFill="1" applyAlignment="1" applyProtection="1">
      <alignment vertical="center" wrapText="1"/>
    </xf>
    <xf numFmtId="0" fontId="131" fillId="63" borderId="0" xfId="0" applyFont="1" applyFill="1" applyAlignment="1" applyProtection="1">
      <alignment vertical="center" wrapText="1"/>
    </xf>
    <xf numFmtId="0" fontId="129" fillId="63" borderId="0" xfId="13043" applyFont="1" applyFill="1" applyAlignment="1" applyProtection="1">
      <alignment vertical="center" wrapText="1"/>
    </xf>
    <xf numFmtId="0" fontId="90" fillId="63" borderId="0" xfId="0" applyFont="1" applyFill="1" applyAlignment="1" applyProtection="1">
      <alignment vertical="top" wrapText="1"/>
    </xf>
    <xf numFmtId="0" fontId="28" fillId="60" borderId="0" xfId="0" applyFont="1" applyFill="1" applyAlignment="1" applyProtection="1">
      <alignment vertical="top"/>
    </xf>
    <xf numFmtId="0" fontId="131" fillId="63" borderId="0" xfId="0" applyFont="1" applyFill="1" applyAlignment="1" applyProtection="1">
      <alignment vertical="center" wrapText="1"/>
    </xf>
    <xf numFmtId="0" fontId="28" fillId="67" borderId="0" xfId="0" applyFont="1" applyFill="1" applyAlignment="1" applyProtection="1">
      <alignment vertical="top"/>
    </xf>
    <xf numFmtId="0" fontId="90" fillId="67" borderId="0" xfId="0" applyFont="1" applyFill="1" applyAlignment="1" applyProtection="1">
      <alignment vertical="top" wrapText="1"/>
    </xf>
    <xf numFmtId="0" fontId="28" fillId="67" borderId="0" xfId="0" applyFont="1" applyFill="1" applyProtection="1"/>
    <xf numFmtId="0" fontId="97" fillId="67" borderId="0" xfId="0" applyFont="1" applyFill="1" applyProtection="1"/>
  </cellXfs>
  <cellStyles count="33005">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4"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4">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24E49"/>
      <color rgb="FFF6E5DD"/>
      <color rgb="FF1C355E"/>
      <color rgb="FF333333"/>
      <color rgb="FFFFFF99"/>
      <color rgb="FF466BB4"/>
      <color rgb="FFF0F4F7"/>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2040015</xdr:colOff>
      <xdr:row>0</xdr:row>
      <xdr:rowOff>366059</xdr:rowOff>
    </xdr:from>
    <xdr:to>
      <xdr:col>10</xdr:col>
      <xdr:colOff>2040015</xdr:colOff>
      <xdr:row>1</xdr:row>
      <xdr:rowOff>186815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280" y="366059"/>
          <a:ext cx="0" cy="302609"/>
        </a:xfrm>
        <a:prstGeom prst="rect">
          <a:avLst/>
        </a:prstGeom>
      </xdr:spPr>
    </xdr:pic>
    <xdr:clientData/>
  </xdr:twoCellAnchor>
  <xdr:twoCellAnchor editAs="oneCell">
    <xdr:from>
      <xdr:col>10</xdr:col>
      <xdr:colOff>1981200</xdr:colOff>
      <xdr:row>0</xdr:row>
      <xdr:rowOff>209550</xdr:rowOff>
    </xdr:from>
    <xdr:to>
      <xdr:col>12</xdr:col>
      <xdr:colOff>457200</xdr:colOff>
      <xdr:row>3</xdr:row>
      <xdr:rowOff>28575</xdr:rowOff>
    </xdr:to>
    <xdr:pic>
      <xdr:nvPicPr>
        <xdr:cNvPr id="3" name="Picture 2">
          <a:extLst>
            <a:ext uri="{FF2B5EF4-FFF2-40B4-BE49-F238E27FC236}">
              <a16:creationId xmlns:a16="http://schemas.microsoft.com/office/drawing/2014/main" id="{C2944D73-A0A1-4EFB-9B0E-038573CFDEDE}"/>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2"/>
        <a:stretch>
          <a:fillRect/>
        </a:stretch>
      </xdr:blipFill>
      <xdr:spPr>
        <a:xfrm>
          <a:off x="15382875" y="209550"/>
          <a:ext cx="1885950" cy="6667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
  <sheetViews>
    <sheetView tabSelected="1" zoomScale="85" zoomScaleNormal="85" workbookViewId="0">
      <selection activeCell="D18" sqref="D18"/>
    </sheetView>
  </sheetViews>
  <sheetFormatPr defaultColWidth="0" defaultRowHeight="14.25" customHeight="1" zeroHeight="1"/>
  <cols>
    <col min="1" max="1" width="6.5703125" style="183" customWidth="1"/>
    <col min="2" max="2" width="4" style="183" customWidth="1"/>
    <col min="3" max="3" width="67.85546875" style="184" customWidth="1"/>
    <col min="4" max="4" width="28.7109375" style="184" customWidth="1"/>
    <col min="5" max="5" width="1.5703125" style="184" customWidth="1"/>
    <col min="6" max="6" width="4.140625" style="184" customWidth="1"/>
    <col min="7" max="7" width="12.5703125" style="184" customWidth="1"/>
    <col min="8" max="8" width="50.42578125" style="184" customWidth="1"/>
    <col min="9" max="9" width="12.5703125" style="184" bestFit="1" customWidth="1"/>
    <col min="10" max="10" width="12.5703125" style="184" customWidth="1"/>
    <col min="11" max="11" width="41.42578125" style="184" bestFit="1" customWidth="1"/>
    <col min="12" max="13" width="9.7109375" style="183" bestFit="1" customWidth="1"/>
    <col min="14" max="14" width="9.42578125" style="183" customWidth="1"/>
    <col min="15" max="15" width="7.5703125" style="87" hidden="1" customWidth="1"/>
    <col min="16" max="16" width="5.7109375" style="87" hidden="1" customWidth="1"/>
    <col min="17" max="17" width="29.140625" style="87" hidden="1" customWidth="1"/>
    <col min="18" max="18" width="14.5703125" style="87" hidden="1" customWidth="1"/>
    <col min="19" max="19" width="8.28515625" style="87" hidden="1" customWidth="1"/>
    <col min="20" max="20" width="14.5703125" style="87" hidden="1" customWidth="1"/>
    <col min="21" max="21" width="10.140625" style="87" hidden="1" customWidth="1"/>
    <col min="22" max="22" width="14.85546875" style="87" hidden="1" customWidth="1"/>
    <col min="23" max="23" width="12.85546875" style="87" hidden="1" customWidth="1"/>
    <col min="24" max="16384" width="9.140625" style="87" hidden="1"/>
  </cols>
  <sheetData>
    <row r="1" spans="1:20" ht="37.5" customHeight="1">
      <c r="A1" s="83"/>
      <c r="B1" s="84"/>
      <c r="C1" s="85" t="s">
        <v>0</v>
      </c>
      <c r="D1" s="86"/>
      <c r="E1" s="86"/>
      <c r="F1" s="86"/>
      <c r="G1" s="86"/>
      <c r="H1" s="86"/>
      <c r="I1" s="86"/>
      <c r="J1" s="86"/>
      <c r="K1" s="86"/>
      <c r="L1" s="83"/>
      <c r="M1" s="83"/>
      <c r="N1" s="83"/>
    </row>
    <row r="2" spans="1:20" ht="15" customHeight="1">
      <c r="A2" s="83"/>
      <c r="B2" s="83"/>
      <c r="C2" s="88"/>
      <c r="D2" s="86"/>
      <c r="E2" s="86"/>
      <c r="F2" s="86"/>
      <c r="G2" s="86"/>
      <c r="H2" s="86"/>
      <c r="I2" s="86"/>
      <c r="J2" s="86"/>
      <c r="K2" s="86"/>
      <c r="L2" s="83"/>
      <c r="M2" s="83"/>
      <c r="N2" s="83"/>
    </row>
    <row r="3" spans="1:20">
      <c r="A3" s="83"/>
      <c r="B3" s="83"/>
      <c r="C3" s="89"/>
      <c r="D3" s="86"/>
      <c r="E3" s="86"/>
      <c r="F3" s="86"/>
      <c r="G3" s="86"/>
      <c r="H3" s="86"/>
      <c r="I3" s="86"/>
      <c r="J3" s="86"/>
      <c r="K3" s="86"/>
      <c r="L3" s="83"/>
      <c r="M3" s="83"/>
      <c r="N3" s="83"/>
    </row>
    <row r="4" spans="1:20" ht="12" customHeight="1">
      <c r="A4" s="83"/>
      <c r="B4" s="90"/>
      <c r="C4" s="91"/>
      <c r="D4" s="92"/>
      <c r="E4" s="92"/>
      <c r="F4" s="92"/>
      <c r="G4" s="86"/>
      <c r="H4" s="93"/>
      <c r="I4" s="86"/>
      <c r="J4" s="86"/>
      <c r="K4" s="93"/>
      <c r="L4" s="83"/>
      <c r="M4" s="83"/>
      <c r="N4" s="83"/>
      <c r="S4" s="87" t="s">
        <v>1</v>
      </c>
    </row>
    <row r="5" spans="1:20" ht="30" customHeight="1">
      <c r="A5" s="83"/>
      <c r="B5" s="90"/>
      <c r="C5" s="94" t="s">
        <v>2</v>
      </c>
      <c r="D5" s="95"/>
      <c r="E5" s="92"/>
      <c r="F5" s="92"/>
      <c r="G5" s="86"/>
      <c r="H5" s="96" t="s">
        <v>3</v>
      </c>
      <c r="I5" s="97"/>
      <c r="J5" s="97"/>
      <c r="K5" s="96" t="s">
        <v>4</v>
      </c>
      <c r="L5" s="83"/>
      <c r="M5" s="83"/>
      <c r="N5" s="83"/>
      <c r="S5" s="87" t="s">
        <v>5</v>
      </c>
    </row>
    <row r="6" spans="1:20" ht="30" customHeight="1">
      <c r="A6" s="83"/>
      <c r="B6" s="90"/>
      <c r="C6" s="98" t="s">
        <v>6</v>
      </c>
      <c r="D6" s="99"/>
      <c r="E6" s="100"/>
      <c r="F6" s="100"/>
      <c r="G6" s="86"/>
      <c r="H6" s="86"/>
      <c r="I6" s="86"/>
      <c r="J6" s="86"/>
      <c r="K6" s="86"/>
      <c r="L6" s="101" t="s">
        <v>7</v>
      </c>
      <c r="M6" s="101" t="s">
        <v>8</v>
      </c>
      <c r="N6" s="83"/>
      <c r="P6" s="102"/>
    </row>
    <row r="7" spans="1:20" ht="30" customHeight="1">
      <c r="A7" s="83"/>
      <c r="B7" s="90"/>
      <c r="C7" s="103" t="s">
        <v>61</v>
      </c>
      <c r="D7" s="60"/>
      <c r="E7" s="104"/>
      <c r="F7" s="105"/>
      <c r="G7" s="106"/>
      <c r="H7" s="107" t="s">
        <v>9</v>
      </c>
      <c r="I7" s="108">
        <f>IF($D$9&gt;64,0,(VLOOKUP($D$9,'D&amp;TPD-Rates'!$J$11:$R$65,2)))*D11</f>
        <v>0</v>
      </c>
      <c r="J7" s="109"/>
      <c r="K7" s="107" t="s">
        <v>10</v>
      </c>
      <c r="L7" s="110">
        <f>M7/52</f>
        <v>0</v>
      </c>
      <c r="M7" s="108">
        <f>IF($D$9="",0,(VLOOKUP($D$9,'D&amp;TPD-Rates'!$B$11:$H$65,2+IF(D10="Female",1,0)))*I7/10000)</f>
        <v>0</v>
      </c>
      <c r="N7" s="111"/>
      <c r="P7" s="102"/>
      <c r="Q7" s="87">
        <v>1</v>
      </c>
      <c r="T7" s="102"/>
    </row>
    <row r="8" spans="1:20" ht="30" customHeight="1">
      <c r="A8" s="83"/>
      <c r="B8" s="90"/>
      <c r="C8" s="103" t="s">
        <v>11</v>
      </c>
      <c r="D8" s="60"/>
      <c r="E8" s="104"/>
      <c r="F8" s="105"/>
      <c r="G8" s="106"/>
      <c r="H8" s="112" t="s">
        <v>12</v>
      </c>
      <c r="I8" s="113">
        <f>IF($D$9&gt;64,0,(VLOOKUP($D$9,'D&amp;TPD-Rates'!$J$11:$R$65,3)))*D11</f>
        <v>0</v>
      </c>
      <c r="J8" s="109"/>
      <c r="K8" s="112" t="s">
        <v>13</v>
      </c>
      <c r="L8" s="114">
        <f>M8/52</f>
        <v>0</v>
      </c>
      <c r="M8" s="113">
        <f>IF($D$9="",0,(VLOOKUP($D$9,'D&amp;TPD-Rates'!$B$11:$H$65,4+IF(D10="Female",1,0)))*I8/10000)</f>
        <v>0</v>
      </c>
      <c r="N8" s="111"/>
      <c r="P8" s="102"/>
      <c r="Q8" s="87">
        <v>2</v>
      </c>
      <c r="T8" s="102"/>
    </row>
    <row r="9" spans="1:20" ht="30" customHeight="1">
      <c r="A9" s="83"/>
      <c r="B9" s="90"/>
      <c r="C9" s="103" t="s">
        <v>14</v>
      </c>
      <c r="D9" s="115" t="str">
        <f>IF(D7="","",ROUNDDOWN(SUM(D7-D8)/365.24,0))</f>
        <v/>
      </c>
      <c r="E9" s="116"/>
      <c r="F9" s="117"/>
      <c r="G9" s="106"/>
      <c r="H9" s="118" t="s">
        <v>15</v>
      </c>
      <c r="I9" s="119">
        <f>IF(D9&lt;64,MIN(0.75*D12,600000),0)</f>
        <v>0</v>
      </c>
      <c r="J9" s="109"/>
      <c r="K9" s="107" t="s">
        <v>16</v>
      </c>
      <c r="L9" s="110">
        <f>M9/52</f>
        <v>0</v>
      </c>
      <c r="M9" s="108">
        <f>IF(D13="",0,IF(D13="90 day wait, 2 year benefit",VLOOKUP($D$9,'IP-rates'!$B$10:$F$59,2+IF(Calculator!D10="Female",1,0))*I9/1000,IF(D13="90 day wait, to age 65 benefit",VLOOKUP($D$9,'IP-rates'!$B$10:$F$59,4+IF(Calculator!D10="Female",1,0))*I9/1000)))</f>
        <v>0</v>
      </c>
      <c r="N9" s="120"/>
      <c r="P9" s="102"/>
    </row>
    <row r="10" spans="1:20" ht="30" customHeight="1">
      <c r="A10" s="83"/>
      <c r="B10" s="90"/>
      <c r="C10" s="103" t="s">
        <v>17</v>
      </c>
      <c r="D10" s="61"/>
      <c r="E10" s="104"/>
      <c r="F10" s="121"/>
      <c r="G10" s="106"/>
      <c r="H10" s="122" t="s">
        <v>18</v>
      </c>
      <c r="I10" s="123">
        <f>IF(D9&gt;69,0,D17)</f>
        <v>0</v>
      </c>
      <c r="J10" s="109"/>
      <c r="K10" s="124" t="s">
        <v>19</v>
      </c>
      <c r="L10" s="125">
        <f>M10/52</f>
        <v>0</v>
      </c>
      <c r="M10" s="126">
        <f>M8+M7+M9</f>
        <v>0</v>
      </c>
      <c r="N10" s="127"/>
      <c r="P10" s="102"/>
    </row>
    <row r="11" spans="1:20" ht="30" customHeight="1">
      <c r="A11" s="83"/>
      <c r="B11" s="90"/>
      <c r="C11" s="103" t="s">
        <v>64</v>
      </c>
      <c r="D11" s="62"/>
      <c r="E11" s="104"/>
      <c r="F11" s="128"/>
      <c r="G11" s="106"/>
      <c r="H11" s="129" t="s">
        <v>20</v>
      </c>
      <c r="I11" s="130">
        <f>IF(D9&gt;64,0,D18)</f>
        <v>0</v>
      </c>
      <c r="J11" s="131"/>
      <c r="K11" s="106"/>
      <c r="L11" s="131"/>
      <c r="M11" s="131"/>
      <c r="N11" s="127"/>
      <c r="O11" s="132"/>
      <c r="P11" s="102"/>
    </row>
    <row r="12" spans="1:20" ht="30" customHeight="1">
      <c r="A12" s="83"/>
      <c r="B12" s="90"/>
      <c r="C12" s="103" t="s">
        <v>21</v>
      </c>
      <c r="D12" s="63"/>
      <c r="E12" s="104"/>
      <c r="F12" s="59"/>
      <c r="G12" s="133"/>
      <c r="H12" s="106"/>
      <c r="I12" s="106"/>
      <c r="J12" s="106"/>
      <c r="K12" s="122" t="s">
        <v>22</v>
      </c>
      <c r="L12" s="110">
        <f t="shared" ref="L12:L14" si="0">M12/52</f>
        <v>0</v>
      </c>
      <c r="M12" s="108">
        <f>IF($D$9="",0,(VLOOKUP($D$9,'D&amp;TPD-Rates'!$B$11:$H$65,2+IF(D10="Female",1,0)))*I10/10000)</f>
        <v>0</v>
      </c>
      <c r="N12" s="134"/>
    </row>
    <row r="13" spans="1:20" ht="30" customHeight="1">
      <c r="A13" s="83"/>
      <c r="B13" s="90"/>
      <c r="C13" s="103" t="s">
        <v>23</v>
      </c>
      <c r="D13" s="62"/>
      <c r="E13" s="135"/>
      <c r="F13" s="136"/>
      <c r="G13" s="106"/>
      <c r="H13" s="107" t="s">
        <v>24</v>
      </c>
      <c r="I13" s="137">
        <f>I7+I10</f>
        <v>0</v>
      </c>
      <c r="J13" s="106"/>
      <c r="K13" s="138" t="s">
        <v>25</v>
      </c>
      <c r="L13" s="114">
        <f t="shared" si="0"/>
        <v>0</v>
      </c>
      <c r="M13" s="113">
        <f>IF($D$9="",0,(VLOOKUP($D$9,'D&amp;TPD-Rates'!$B$11:$H$65,4+IF(D10="Female",1,0)))*I11/10000)</f>
        <v>0</v>
      </c>
      <c r="N13" s="139"/>
    </row>
    <row r="14" spans="1:20" ht="30" customHeight="1">
      <c r="A14" s="83"/>
      <c r="B14" s="90"/>
      <c r="C14" s="140"/>
      <c r="D14" s="140"/>
      <c r="E14" s="140"/>
      <c r="F14" s="136"/>
      <c r="G14" s="106"/>
      <c r="H14" s="124" t="s">
        <v>26</v>
      </c>
      <c r="I14" s="141">
        <f>I8+I11</f>
        <v>0</v>
      </c>
      <c r="J14" s="109"/>
      <c r="K14" s="142" t="s">
        <v>27</v>
      </c>
      <c r="L14" s="143">
        <f t="shared" si="0"/>
        <v>0</v>
      </c>
      <c r="M14" s="144">
        <f>M13+M12</f>
        <v>0</v>
      </c>
      <c r="N14" s="106"/>
      <c r="S14" s="102"/>
    </row>
    <row r="15" spans="1:20" ht="30" customHeight="1">
      <c r="A15" s="83"/>
      <c r="B15" s="145"/>
      <c r="C15" s="145"/>
      <c r="D15" s="145"/>
      <c r="E15" s="145"/>
      <c r="F15" s="145"/>
      <c r="G15" s="146"/>
      <c r="H15" s="83"/>
      <c r="I15" s="83"/>
      <c r="J15" s="83"/>
      <c r="K15" s="86"/>
      <c r="L15" s="83"/>
      <c r="M15" s="83"/>
      <c r="N15" s="83"/>
      <c r="S15" s="102"/>
    </row>
    <row r="16" spans="1:20" ht="30" customHeight="1">
      <c r="A16" s="83"/>
      <c r="B16" s="145"/>
      <c r="C16" s="147" t="s">
        <v>28</v>
      </c>
      <c r="D16" s="148"/>
      <c r="E16" s="145"/>
      <c r="F16" s="145"/>
      <c r="G16" s="146"/>
      <c r="H16" s="83"/>
      <c r="I16" s="83"/>
      <c r="J16" s="149"/>
      <c r="K16" s="107" t="s">
        <v>29</v>
      </c>
      <c r="L16" s="110">
        <f>M16/52</f>
        <v>0</v>
      </c>
      <c r="M16" s="137">
        <f>M7+M12</f>
        <v>0</v>
      </c>
      <c r="N16" s="83"/>
      <c r="R16" s="150"/>
      <c r="S16" s="102"/>
      <c r="T16" s="150"/>
    </row>
    <row r="17" spans="1:19" ht="30" customHeight="1">
      <c r="A17" s="83"/>
      <c r="B17" s="90"/>
      <c r="C17" s="151" t="s">
        <v>30</v>
      </c>
      <c r="D17" s="64"/>
      <c r="E17" s="135"/>
      <c r="F17" s="152"/>
      <c r="G17" s="131"/>
      <c r="H17" s="106"/>
      <c r="I17" s="106"/>
      <c r="J17" s="153"/>
      <c r="K17" s="112" t="s">
        <v>31</v>
      </c>
      <c r="L17" s="114">
        <f>M17/52</f>
        <v>0</v>
      </c>
      <c r="M17" s="154">
        <f>M8+M13</f>
        <v>0</v>
      </c>
      <c r="N17" s="83"/>
      <c r="S17" s="102"/>
    </row>
    <row r="18" spans="1:19" ht="30" customHeight="1">
      <c r="A18" s="83"/>
      <c r="B18" s="90"/>
      <c r="C18" s="151" t="s">
        <v>20</v>
      </c>
      <c r="D18" s="64"/>
      <c r="E18" s="135"/>
      <c r="F18" s="155"/>
      <c r="G18" s="109"/>
      <c r="H18" s="107" t="s">
        <v>32</v>
      </c>
      <c r="I18" s="156">
        <f>L19</f>
        <v>0</v>
      </c>
      <c r="J18" s="153"/>
      <c r="K18" s="107" t="s">
        <v>33</v>
      </c>
      <c r="L18" s="110">
        <f>M18/52</f>
        <v>0</v>
      </c>
      <c r="M18" s="137">
        <f>M9</f>
        <v>0</v>
      </c>
      <c r="N18" s="157"/>
      <c r="S18" s="102"/>
    </row>
    <row r="19" spans="1:19" ht="30" customHeight="1">
      <c r="A19" s="83"/>
      <c r="B19" s="90"/>
      <c r="C19" s="158"/>
      <c r="D19" s="158"/>
      <c r="E19" s="158"/>
      <c r="F19" s="155"/>
      <c r="G19" s="131"/>
      <c r="H19" s="124" t="s">
        <v>34</v>
      </c>
      <c r="I19" s="141">
        <f>M19</f>
        <v>0</v>
      </c>
      <c r="J19" s="153"/>
      <c r="K19" s="124" t="s">
        <v>35</v>
      </c>
      <c r="L19" s="125">
        <f>M19/52</f>
        <v>0</v>
      </c>
      <c r="M19" s="141">
        <f>M16+M17+M18</f>
        <v>0</v>
      </c>
      <c r="N19" s="159"/>
    </row>
    <row r="20" spans="1:19" ht="25.5" customHeight="1">
      <c r="A20" s="83"/>
      <c r="B20" s="90"/>
      <c r="C20" s="90"/>
      <c r="D20" s="90"/>
      <c r="E20" s="90"/>
      <c r="F20" s="90"/>
      <c r="G20" s="86"/>
      <c r="H20" s="86"/>
      <c r="I20" s="86"/>
      <c r="J20" s="149"/>
      <c r="K20" s="86"/>
      <c r="L20" s="83"/>
      <c r="M20" s="83"/>
      <c r="N20" s="159"/>
    </row>
    <row r="21" spans="1:19" ht="29.25" customHeight="1">
      <c r="A21" s="83"/>
      <c r="B21" s="83"/>
      <c r="C21" s="160"/>
      <c r="D21" s="160"/>
      <c r="E21" s="160"/>
      <c r="F21" s="160"/>
      <c r="G21" s="83"/>
      <c r="H21" s="161" t="s">
        <v>36</v>
      </c>
      <c r="I21" s="162"/>
      <c r="J21" s="83"/>
      <c r="K21" s="86"/>
      <c r="L21" s="83"/>
      <c r="M21" s="83"/>
      <c r="N21" s="159"/>
    </row>
    <row r="22" spans="1:19" ht="36.75" customHeight="1">
      <c r="A22" s="83"/>
      <c r="B22" s="83"/>
      <c r="C22" s="160"/>
      <c r="D22" s="160"/>
      <c r="E22" s="160"/>
      <c r="F22" s="160"/>
      <c r="G22" s="86"/>
      <c r="H22" s="161" t="s">
        <v>37</v>
      </c>
      <c r="I22" s="162"/>
      <c r="J22" s="86"/>
      <c r="K22" s="86"/>
      <c r="L22" s="83"/>
      <c r="M22" s="83"/>
      <c r="N22" s="159"/>
    </row>
    <row r="23" spans="1:19" ht="15">
      <c r="A23" s="83"/>
      <c r="B23" s="83"/>
      <c r="C23" s="160"/>
      <c r="D23" s="160"/>
      <c r="E23" s="160"/>
      <c r="F23" s="160"/>
      <c r="G23" s="86"/>
      <c r="H23" s="161" t="s">
        <v>38</v>
      </c>
      <c r="I23" s="162"/>
      <c r="J23" s="149"/>
      <c r="K23" s="163"/>
      <c r="L23" s="163"/>
      <c r="M23" s="163"/>
      <c r="N23" s="163"/>
    </row>
    <row r="24" spans="1:19" ht="42.75" customHeight="1">
      <c r="A24" s="83"/>
      <c r="B24" s="83"/>
      <c r="C24" s="164" t="s">
        <v>39</v>
      </c>
      <c r="D24" s="160"/>
      <c r="E24" s="160"/>
      <c r="F24" s="160"/>
      <c r="G24" s="86"/>
      <c r="H24" s="161" t="s">
        <v>66</v>
      </c>
      <c r="I24" s="162"/>
      <c r="J24" s="149"/>
      <c r="K24" s="163"/>
      <c r="L24" s="163"/>
      <c r="M24" s="163"/>
      <c r="N24" s="163"/>
    </row>
    <row r="25" spans="1:19" ht="81" customHeight="1">
      <c r="A25" s="83"/>
      <c r="B25" s="83"/>
      <c r="C25" s="165" t="s">
        <v>65</v>
      </c>
      <c r="D25" s="166"/>
      <c r="E25" s="166"/>
      <c r="F25" s="166"/>
      <c r="G25" s="166"/>
      <c r="H25" s="166"/>
      <c r="I25" s="166"/>
      <c r="J25" s="162"/>
      <c r="K25" s="163"/>
      <c r="L25" s="163"/>
      <c r="M25" s="163"/>
      <c r="N25" s="163"/>
    </row>
    <row r="26" spans="1:19" ht="21" customHeight="1">
      <c r="A26" s="83"/>
      <c r="B26" s="83"/>
      <c r="C26" s="167" t="s">
        <v>40</v>
      </c>
      <c r="D26" s="168"/>
      <c r="E26" s="168"/>
      <c r="F26" s="168"/>
      <c r="G26" s="168"/>
      <c r="H26" s="168"/>
      <c r="I26" s="168"/>
      <c r="J26" s="168"/>
      <c r="K26" s="163"/>
      <c r="L26" s="163"/>
      <c r="M26" s="163"/>
      <c r="N26" s="163"/>
    </row>
    <row r="27" spans="1:19" s="173" customFormat="1" ht="30" customHeight="1">
      <c r="A27" s="169"/>
      <c r="B27" s="83"/>
      <c r="C27" s="170" t="s">
        <v>41</v>
      </c>
      <c r="D27" s="171"/>
      <c r="E27" s="171"/>
      <c r="F27" s="171"/>
      <c r="G27" s="171"/>
      <c r="H27" s="172"/>
      <c r="I27" s="171"/>
      <c r="J27" s="171"/>
      <c r="K27" s="171"/>
      <c r="L27" s="171"/>
      <c r="M27" s="172"/>
      <c r="N27" s="169"/>
    </row>
    <row r="28" spans="1:19" s="173" customFormat="1" ht="21" customHeight="1">
      <c r="A28" s="169"/>
      <c r="B28" s="169"/>
      <c r="C28" s="174" t="s">
        <v>63</v>
      </c>
      <c r="D28" s="174"/>
      <c r="E28" s="174"/>
      <c r="F28" s="174"/>
      <c r="G28" s="174"/>
      <c r="H28" s="174"/>
      <c r="I28" s="174"/>
      <c r="J28" s="174"/>
      <c r="K28" s="174"/>
      <c r="L28" s="174"/>
      <c r="M28" s="172"/>
      <c r="N28" s="169"/>
    </row>
    <row r="29" spans="1:19" s="173" customFormat="1" ht="42" customHeight="1">
      <c r="A29" s="169"/>
      <c r="B29" s="169"/>
      <c r="C29" s="175" t="s">
        <v>42</v>
      </c>
      <c r="D29" s="176"/>
      <c r="E29" s="176"/>
      <c r="F29" s="176"/>
      <c r="G29" s="176"/>
      <c r="H29" s="176"/>
      <c r="I29" s="176"/>
      <c r="J29" s="176"/>
      <c r="K29" s="177"/>
      <c r="L29" s="177"/>
      <c r="M29" s="172"/>
      <c r="N29" s="169"/>
    </row>
    <row r="30" spans="1:19" s="179" customFormat="1" ht="37.5" customHeight="1">
      <c r="A30" s="89"/>
      <c r="B30" s="89"/>
      <c r="C30" s="175" t="s">
        <v>43</v>
      </c>
      <c r="D30" s="176"/>
      <c r="E30" s="176"/>
      <c r="F30" s="176"/>
      <c r="G30" s="176"/>
      <c r="H30" s="176"/>
      <c r="I30" s="176"/>
      <c r="J30" s="176"/>
      <c r="K30" s="177"/>
      <c r="L30" s="177"/>
      <c r="M30" s="178"/>
      <c r="N30" s="89"/>
    </row>
    <row r="31" spans="1:19" s="179" customFormat="1" ht="37.5" customHeight="1">
      <c r="A31" s="89"/>
      <c r="B31" s="89"/>
      <c r="C31" s="174" t="s">
        <v>44</v>
      </c>
      <c r="D31" s="174"/>
      <c r="E31" s="174"/>
      <c r="F31" s="174"/>
      <c r="G31" s="174"/>
      <c r="H31" s="174"/>
      <c r="I31" s="174"/>
      <c r="J31" s="174"/>
      <c r="K31" s="174"/>
      <c r="L31" s="174"/>
      <c r="M31" s="178"/>
      <c r="N31" s="89"/>
    </row>
    <row r="32" spans="1:19" s="179" customFormat="1" ht="37.5" customHeight="1">
      <c r="A32" s="89"/>
      <c r="B32" s="89"/>
      <c r="C32" s="177" t="s">
        <v>62</v>
      </c>
      <c r="D32" s="180"/>
      <c r="E32" s="180"/>
      <c r="F32" s="180"/>
      <c r="G32" s="180"/>
      <c r="H32" s="180"/>
      <c r="I32" s="180"/>
      <c r="J32" s="180"/>
      <c r="K32" s="177"/>
      <c r="L32" s="177"/>
      <c r="M32" s="178"/>
      <c r="N32" s="89"/>
    </row>
    <row r="33" spans="1:14" s="179" customFormat="1" ht="27.75" hidden="1" customHeight="1">
      <c r="A33" s="181"/>
      <c r="B33" s="181"/>
      <c r="C33" s="181"/>
      <c r="D33" s="181"/>
      <c r="E33" s="181"/>
      <c r="F33" s="181"/>
      <c r="G33" s="181"/>
      <c r="H33" s="181"/>
      <c r="I33" s="181"/>
      <c r="J33" s="181"/>
      <c r="K33" s="181"/>
      <c r="L33" s="181"/>
      <c r="M33" s="182"/>
      <c r="N33" s="181"/>
    </row>
    <row r="34" spans="1:14" s="179" customFormat="1" ht="18" hidden="1" customHeight="1">
      <c r="A34" s="181"/>
      <c r="B34" s="181"/>
      <c r="C34" s="182"/>
      <c r="D34" s="182"/>
      <c r="E34" s="182"/>
      <c r="F34" s="182"/>
      <c r="G34" s="182"/>
      <c r="H34" s="182"/>
      <c r="I34" s="182"/>
      <c r="J34" s="182"/>
      <c r="K34" s="182"/>
      <c r="L34" s="182"/>
      <c r="M34" s="182"/>
      <c r="N34" s="181"/>
    </row>
    <row r="35" spans="1:14" s="179" customFormat="1" ht="18" hidden="1" customHeight="1">
      <c r="A35" s="181"/>
      <c r="B35" s="181"/>
      <c r="C35" s="182"/>
      <c r="D35" s="182"/>
      <c r="E35" s="182"/>
      <c r="F35" s="182"/>
      <c r="G35" s="182"/>
      <c r="H35" s="182"/>
      <c r="I35" s="182"/>
      <c r="J35" s="182"/>
      <c r="K35" s="182"/>
      <c r="L35" s="182"/>
      <c r="M35" s="181"/>
      <c r="N35" s="181"/>
    </row>
    <row r="48" spans="1:14" hidden="1">
      <c r="C48" s="183"/>
      <c r="D48" s="183"/>
      <c r="E48" s="183"/>
      <c r="F48" s="183"/>
      <c r="G48" s="183"/>
      <c r="H48" s="183"/>
      <c r="I48" s="183"/>
      <c r="J48" s="183"/>
      <c r="K48" s="183"/>
    </row>
    <row r="49" ht="14.25" customHeight="1"/>
    <row r="50" ht="14.25" customHeight="1"/>
    <row r="51" ht="14.25" customHeight="1"/>
  </sheetData>
  <sheetProtection algorithmName="SHA-512" hashValue="ubEpWXSZNPc50glzPVORKjC27eKPUtl2Xdh5ZRkxUL5LWK1nix3K2V2BAlc0Vw3UlJw4vEGUp4SCtlhiEW5a/Q==" saltValue="+QHs25Z6qleKJnS2dxNhlA==" spinCount="100000" sheet="1" selectLockedCells="1"/>
  <mergeCells count="12">
    <mergeCell ref="H24:I24"/>
    <mergeCell ref="C25:J25"/>
    <mergeCell ref="C28:L28"/>
    <mergeCell ref="C29:J29"/>
    <mergeCell ref="C30:J30"/>
    <mergeCell ref="C31:L31"/>
    <mergeCell ref="H23:I23"/>
    <mergeCell ref="C6:D6"/>
    <mergeCell ref="N10:N11"/>
    <mergeCell ref="C16:D16"/>
    <mergeCell ref="H22:I22"/>
    <mergeCell ref="H21:I21"/>
  </mergeCells>
  <conditionalFormatting sqref="N9:N10">
    <cfRule type="expression" dxfId="3" priority="3">
      <formula>A10="yes"</formula>
    </cfRule>
    <cfRule type="expression" dxfId="2" priority="4" stopIfTrue="1">
      <formula>"d14=""yes"""</formula>
    </cfRule>
  </conditionalFormatting>
  <conditionalFormatting sqref="N12">
    <cfRule type="expression" dxfId="1" priority="1">
      <formula>A13="yes"</formula>
    </cfRule>
    <cfRule type="expression" dxfId="0" priority="2" stopIfTrue="1">
      <formula>"d14=""yes"""</formula>
    </cfRule>
  </conditionalFormatting>
  <dataValidations count="3">
    <dataValidation type="list" allowBlank="1" showInputMessage="1" showErrorMessage="1" sqref="D11" xr:uid="{00000000-0002-0000-0000-000000000000}">
      <formula1>$Q$7:$Q$8</formula1>
    </dataValidation>
    <dataValidation type="list" allowBlank="1" showInputMessage="1" showErrorMessage="1" sqref="F12" xr:uid="{00000000-0002-0000-0000-000001000000}">
      <formula1>$P$6:$P$10</formula1>
    </dataValidation>
    <dataValidation type="list" allowBlank="1" showInputMessage="1" showErrorMessage="1" sqref="D10 F10" xr:uid="{00000000-0002-0000-0000-000002000000}">
      <formula1>$S$4:$S$5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'IP-rates'!$H$10:$H$11</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showGridLines="0" topLeftCell="A34" workbookViewId="0">
      <selection activeCell="V57" sqref="V57"/>
    </sheetView>
  </sheetViews>
  <sheetFormatPr defaultColWidth="12.7109375" defaultRowHeight="12.75"/>
  <cols>
    <col min="1" max="1" width="3.140625" style="6" customWidth="1"/>
    <col min="2" max="2" width="8.140625" style="6" customWidth="1"/>
    <col min="3" max="8" width="10" style="1" customWidth="1"/>
    <col min="9" max="12" width="12.7109375" style="7"/>
    <col min="13" max="13" width="14.7109375" style="7" hidden="1" customWidth="1"/>
    <col min="14" max="14" width="12.85546875" style="7" hidden="1" customWidth="1"/>
    <col min="15" max="15" width="14" style="7" hidden="1" customWidth="1"/>
    <col min="16" max="16" width="14.7109375" style="7" hidden="1" customWidth="1"/>
    <col min="17" max="17" width="12.85546875" style="7" hidden="1" customWidth="1"/>
    <col min="18" max="18" width="14" style="7" hidden="1" customWidth="1"/>
    <col min="19" max="16384" width="12.7109375" style="7"/>
  </cols>
  <sheetData>
    <row r="1" spans="1:18">
      <c r="A1" s="9"/>
      <c r="B1" s="5"/>
      <c r="D1" s="2"/>
    </row>
    <row r="2" spans="1:18">
      <c r="B2" s="5"/>
      <c r="E2" s="65"/>
      <c r="F2" s="66"/>
      <c r="G2" s="66"/>
      <c r="H2" s="66"/>
    </row>
    <row r="3" spans="1:18">
      <c r="B3" s="6" t="s">
        <v>45</v>
      </c>
    </row>
    <row r="4" spans="1:18">
      <c r="C4" s="6"/>
      <c r="D4" s="6"/>
      <c r="E4" s="6"/>
      <c r="F4" s="6"/>
      <c r="G4" s="6"/>
      <c r="H4" s="6"/>
    </row>
    <row r="5" spans="1:18" ht="16.5" customHeight="1">
      <c r="D5" s="3"/>
      <c r="E5" s="3"/>
      <c r="F5" s="3"/>
      <c r="G5" s="3"/>
      <c r="H5" s="3"/>
    </row>
    <row r="6" spans="1:18">
      <c r="D6" s="3"/>
      <c r="E6" s="3"/>
      <c r="F6" s="3"/>
      <c r="G6" s="3"/>
      <c r="H6" s="3"/>
    </row>
    <row r="7" spans="1:18">
      <c r="D7" s="3"/>
      <c r="E7" s="3"/>
      <c r="F7" s="3"/>
      <c r="G7" s="3"/>
      <c r="H7" s="3"/>
      <c r="O7" s="15"/>
    </row>
    <row r="8" spans="1:18" ht="13.5" thickBot="1">
      <c r="B8" s="5"/>
      <c r="D8" s="3"/>
      <c r="E8" s="3"/>
      <c r="F8" s="3"/>
      <c r="G8" s="3"/>
    </row>
    <row r="9" spans="1:18" ht="15.75" customHeight="1">
      <c r="B9" s="67" t="s">
        <v>46</v>
      </c>
      <c r="C9" s="69" t="s">
        <v>47</v>
      </c>
      <c r="D9" s="70"/>
      <c r="E9" s="71" t="s">
        <v>48</v>
      </c>
      <c r="F9" s="70"/>
      <c r="G9" s="70" t="s">
        <v>49</v>
      </c>
      <c r="H9" s="72"/>
      <c r="J9" s="73" t="s">
        <v>50</v>
      </c>
      <c r="K9" s="75" t="s">
        <v>51</v>
      </c>
      <c r="L9" s="77" t="s">
        <v>52</v>
      </c>
      <c r="M9" s="79" t="s">
        <v>1</v>
      </c>
      <c r="N9" s="80"/>
      <c r="O9" s="81"/>
      <c r="P9" s="80" t="s">
        <v>5</v>
      </c>
      <c r="Q9" s="80"/>
      <c r="R9" s="82"/>
    </row>
    <row r="10" spans="1:18" ht="13.5" thickBot="1">
      <c r="B10" s="68"/>
      <c r="C10" s="43" t="s">
        <v>1</v>
      </c>
      <c r="D10" s="44" t="s">
        <v>5</v>
      </c>
      <c r="E10" s="39" t="s">
        <v>1</v>
      </c>
      <c r="F10" s="39" t="s">
        <v>5</v>
      </c>
      <c r="G10" s="39" t="s">
        <v>1</v>
      </c>
      <c r="H10" s="45" t="s">
        <v>5</v>
      </c>
      <c r="I10" s="42"/>
      <c r="J10" s="74"/>
      <c r="K10" s="76"/>
      <c r="L10" s="78"/>
      <c r="M10" s="33" t="s">
        <v>53</v>
      </c>
      <c r="N10" s="30" t="s">
        <v>54</v>
      </c>
      <c r="O10" s="34" t="s">
        <v>55</v>
      </c>
      <c r="P10" s="31" t="s">
        <v>53</v>
      </c>
      <c r="Q10" s="30" t="s">
        <v>54</v>
      </c>
      <c r="R10" s="35" t="s">
        <v>55</v>
      </c>
    </row>
    <row r="11" spans="1:18" ht="15">
      <c r="A11" s="7"/>
      <c r="B11" s="20">
        <v>15</v>
      </c>
      <c r="C11" s="38">
        <v>4.3</v>
      </c>
      <c r="D11" s="40">
        <v>4.3</v>
      </c>
      <c r="E11" s="40">
        <v>0.5</v>
      </c>
      <c r="F11" s="40">
        <v>0.5</v>
      </c>
      <c r="G11" s="40">
        <f>C11+E11</f>
        <v>4.8</v>
      </c>
      <c r="H11" s="41">
        <f t="shared" ref="H11:H65" si="0">D11+F11</f>
        <v>4.8</v>
      </c>
      <c r="I11" s="13"/>
      <c r="J11" s="17">
        <v>15</v>
      </c>
      <c r="K11" s="46">
        <v>150000</v>
      </c>
      <c r="L11" s="47">
        <v>150000</v>
      </c>
      <c r="M11" s="48"/>
      <c r="N11" s="49"/>
      <c r="O11" s="50"/>
      <c r="P11" s="51"/>
      <c r="Q11" s="49"/>
      <c r="R11" s="50"/>
    </row>
    <row r="12" spans="1:18" ht="15">
      <c r="A12" s="7"/>
      <c r="B12" s="25">
        <v>16</v>
      </c>
      <c r="C12" s="37">
        <v>4.3</v>
      </c>
      <c r="D12" s="36">
        <v>4.3</v>
      </c>
      <c r="E12" s="36">
        <v>0.5</v>
      </c>
      <c r="F12" s="36">
        <v>0.5</v>
      </c>
      <c r="G12" s="36">
        <f t="shared" ref="G12:G65" si="1">C12+E12</f>
        <v>4.8</v>
      </c>
      <c r="H12" s="36">
        <f t="shared" si="0"/>
        <v>4.8</v>
      </c>
      <c r="I12" s="13"/>
      <c r="J12" s="17">
        <v>16</v>
      </c>
      <c r="K12" s="52">
        <v>150000</v>
      </c>
      <c r="L12" s="53">
        <v>150000</v>
      </c>
      <c r="M12" s="54"/>
      <c r="N12" s="19"/>
      <c r="O12" s="55"/>
      <c r="P12" s="56"/>
      <c r="Q12" s="19"/>
      <c r="R12" s="55"/>
    </row>
    <row r="13" spans="1:18" ht="15">
      <c r="A13" s="7"/>
      <c r="B13" s="25">
        <v>17</v>
      </c>
      <c r="C13" s="37">
        <v>5.0999999999999996</v>
      </c>
      <c r="D13" s="36">
        <v>5.0999999999999996</v>
      </c>
      <c r="E13" s="36">
        <v>0.65</v>
      </c>
      <c r="F13" s="36">
        <v>0.65</v>
      </c>
      <c r="G13" s="36">
        <f t="shared" si="1"/>
        <v>5.75</v>
      </c>
      <c r="H13" s="36">
        <f t="shared" si="0"/>
        <v>5.75</v>
      </c>
      <c r="I13" s="13"/>
      <c r="J13" s="17">
        <v>17</v>
      </c>
      <c r="K13" s="52">
        <v>150000</v>
      </c>
      <c r="L13" s="53">
        <v>150000</v>
      </c>
      <c r="M13" s="54"/>
      <c r="N13" s="19"/>
      <c r="O13" s="55"/>
      <c r="P13" s="56"/>
      <c r="Q13" s="19"/>
      <c r="R13" s="55"/>
    </row>
    <row r="14" spans="1:18" ht="15">
      <c r="A14" s="7"/>
      <c r="B14" s="25">
        <v>18</v>
      </c>
      <c r="C14" s="37">
        <v>5.27</v>
      </c>
      <c r="D14" s="36">
        <v>5.27</v>
      </c>
      <c r="E14" s="36">
        <v>1.1100000000000001</v>
      </c>
      <c r="F14" s="36">
        <v>1.1100000000000001</v>
      </c>
      <c r="G14" s="36">
        <f t="shared" si="1"/>
        <v>6.38</v>
      </c>
      <c r="H14" s="36">
        <f t="shared" si="0"/>
        <v>6.38</v>
      </c>
      <c r="I14" s="13"/>
      <c r="J14" s="17">
        <v>18</v>
      </c>
      <c r="K14" s="52">
        <v>150000</v>
      </c>
      <c r="L14" s="53">
        <v>150000</v>
      </c>
      <c r="M14" s="54"/>
      <c r="N14" s="19"/>
      <c r="O14" s="55"/>
      <c r="P14" s="56"/>
      <c r="Q14" s="19"/>
      <c r="R14" s="55"/>
    </row>
    <row r="15" spans="1:18" ht="15">
      <c r="A15" s="7"/>
      <c r="B15" s="25">
        <v>19</v>
      </c>
      <c r="C15" s="37">
        <v>5.9</v>
      </c>
      <c r="D15" s="36">
        <v>5.9</v>
      </c>
      <c r="E15" s="36">
        <v>0.96</v>
      </c>
      <c r="F15" s="36">
        <v>0.96</v>
      </c>
      <c r="G15" s="36">
        <f t="shared" si="1"/>
        <v>6.86</v>
      </c>
      <c r="H15" s="36">
        <f t="shared" si="0"/>
        <v>6.86</v>
      </c>
      <c r="I15" s="13"/>
      <c r="J15" s="17">
        <v>19</v>
      </c>
      <c r="K15" s="52">
        <v>150000</v>
      </c>
      <c r="L15" s="53">
        <v>150000</v>
      </c>
      <c r="M15" s="54"/>
      <c r="N15" s="19"/>
      <c r="O15" s="55"/>
      <c r="P15" s="56"/>
      <c r="Q15" s="19"/>
      <c r="R15" s="55"/>
    </row>
    <row r="16" spans="1:18" ht="15">
      <c r="A16" s="7"/>
      <c r="B16" s="25">
        <v>20</v>
      </c>
      <c r="C16" s="37">
        <v>6.03</v>
      </c>
      <c r="D16" s="36">
        <v>6.03</v>
      </c>
      <c r="E16" s="36">
        <v>1.28</v>
      </c>
      <c r="F16" s="36">
        <v>1.28</v>
      </c>
      <c r="G16" s="36">
        <f t="shared" si="1"/>
        <v>7.3100000000000005</v>
      </c>
      <c r="H16" s="36">
        <f t="shared" si="0"/>
        <v>7.3100000000000005</v>
      </c>
      <c r="I16" s="13"/>
      <c r="J16" s="17">
        <v>20</v>
      </c>
      <c r="K16" s="52">
        <v>200000</v>
      </c>
      <c r="L16" s="53">
        <v>200000</v>
      </c>
      <c r="M16" s="54"/>
      <c r="N16" s="19"/>
      <c r="O16" s="55"/>
      <c r="P16" s="56"/>
      <c r="Q16" s="19"/>
      <c r="R16" s="55"/>
    </row>
    <row r="17" spans="1:18" ht="15">
      <c r="A17" s="7"/>
      <c r="B17" s="25">
        <v>21</v>
      </c>
      <c r="C17" s="37">
        <v>6.19</v>
      </c>
      <c r="D17" s="36">
        <v>6.19</v>
      </c>
      <c r="E17" s="36">
        <v>1.28</v>
      </c>
      <c r="F17" s="36">
        <v>1.28</v>
      </c>
      <c r="G17" s="36">
        <f t="shared" si="1"/>
        <v>7.4700000000000006</v>
      </c>
      <c r="H17" s="36">
        <f t="shared" si="0"/>
        <v>7.4700000000000006</v>
      </c>
      <c r="I17" s="13"/>
      <c r="J17" s="17">
        <v>21</v>
      </c>
      <c r="K17" s="52">
        <v>200000</v>
      </c>
      <c r="L17" s="53">
        <v>200000</v>
      </c>
      <c r="M17" s="54"/>
      <c r="N17" s="19"/>
      <c r="O17" s="55"/>
      <c r="P17" s="56"/>
      <c r="Q17" s="19"/>
      <c r="R17" s="55"/>
    </row>
    <row r="18" spans="1:18" ht="15">
      <c r="A18" s="7"/>
      <c r="B18" s="25">
        <v>22</v>
      </c>
      <c r="C18" s="37">
        <v>6.17</v>
      </c>
      <c r="D18" s="36">
        <v>6.17</v>
      </c>
      <c r="E18" s="36">
        <v>1.41</v>
      </c>
      <c r="F18" s="36">
        <v>1.41</v>
      </c>
      <c r="G18" s="36">
        <f t="shared" si="1"/>
        <v>7.58</v>
      </c>
      <c r="H18" s="36">
        <f t="shared" si="0"/>
        <v>7.58</v>
      </c>
      <c r="I18" s="13"/>
      <c r="J18" s="17">
        <v>22</v>
      </c>
      <c r="K18" s="52">
        <v>200000</v>
      </c>
      <c r="L18" s="53">
        <v>200000</v>
      </c>
      <c r="M18" s="54"/>
      <c r="N18" s="19"/>
      <c r="O18" s="55"/>
      <c r="P18" s="56"/>
      <c r="Q18" s="19"/>
      <c r="R18" s="55"/>
    </row>
    <row r="19" spans="1:18" ht="15">
      <c r="A19" s="7"/>
      <c r="B19" s="25">
        <v>23</v>
      </c>
      <c r="C19" s="37">
        <v>6.17</v>
      </c>
      <c r="D19" s="36">
        <v>6.17</v>
      </c>
      <c r="E19" s="36">
        <v>1.72</v>
      </c>
      <c r="F19" s="36">
        <v>1.72</v>
      </c>
      <c r="G19" s="36">
        <f t="shared" si="1"/>
        <v>7.89</v>
      </c>
      <c r="H19" s="36">
        <f t="shared" si="0"/>
        <v>7.89</v>
      </c>
      <c r="I19" s="13"/>
      <c r="J19" s="17">
        <v>23</v>
      </c>
      <c r="K19" s="52">
        <v>200000</v>
      </c>
      <c r="L19" s="53">
        <v>200000</v>
      </c>
      <c r="M19" s="54"/>
      <c r="N19" s="19"/>
      <c r="O19" s="55"/>
      <c r="P19" s="56"/>
      <c r="Q19" s="19"/>
      <c r="R19" s="55"/>
    </row>
    <row r="20" spans="1:18" ht="15">
      <c r="A20" s="7"/>
      <c r="B20" s="25">
        <v>24</v>
      </c>
      <c r="C20" s="37">
        <v>5.97</v>
      </c>
      <c r="D20" s="36">
        <v>5.97</v>
      </c>
      <c r="E20" s="36">
        <v>1.93</v>
      </c>
      <c r="F20" s="36">
        <v>1.93</v>
      </c>
      <c r="G20" s="36">
        <f t="shared" si="1"/>
        <v>7.8999999999999995</v>
      </c>
      <c r="H20" s="36">
        <f t="shared" si="0"/>
        <v>7.8999999999999995</v>
      </c>
      <c r="I20" s="13"/>
      <c r="J20" s="17">
        <v>24</v>
      </c>
      <c r="K20" s="52">
        <v>200000</v>
      </c>
      <c r="L20" s="53">
        <v>200000</v>
      </c>
      <c r="M20" s="54"/>
      <c r="N20" s="19"/>
      <c r="O20" s="55"/>
      <c r="P20" s="56"/>
      <c r="Q20" s="19"/>
      <c r="R20" s="55"/>
    </row>
    <row r="21" spans="1:18" ht="15">
      <c r="A21" s="7"/>
      <c r="B21" s="25">
        <v>25</v>
      </c>
      <c r="C21" s="37">
        <v>5.86</v>
      </c>
      <c r="D21" s="36">
        <v>5.86</v>
      </c>
      <c r="E21" s="36">
        <v>2.04</v>
      </c>
      <c r="F21" s="36">
        <v>2.04</v>
      </c>
      <c r="G21" s="36">
        <f t="shared" si="1"/>
        <v>7.9</v>
      </c>
      <c r="H21" s="36">
        <f t="shared" si="0"/>
        <v>7.9</v>
      </c>
      <c r="I21" s="13"/>
      <c r="J21" s="17">
        <v>25</v>
      </c>
      <c r="K21" s="52">
        <v>250000</v>
      </c>
      <c r="L21" s="53">
        <v>250000</v>
      </c>
      <c r="M21" s="54"/>
      <c r="N21" s="19"/>
      <c r="O21" s="55"/>
      <c r="P21" s="56"/>
      <c r="Q21" s="19"/>
      <c r="R21" s="55"/>
    </row>
    <row r="22" spans="1:18" ht="15">
      <c r="A22" s="7"/>
      <c r="B22" s="25">
        <v>26</v>
      </c>
      <c r="C22" s="37">
        <v>5.86</v>
      </c>
      <c r="D22" s="36">
        <v>5.86</v>
      </c>
      <c r="E22" s="36">
        <v>1.74</v>
      </c>
      <c r="F22" s="36">
        <v>1.74</v>
      </c>
      <c r="G22" s="36">
        <f t="shared" si="1"/>
        <v>7.6000000000000005</v>
      </c>
      <c r="H22" s="36">
        <f t="shared" si="0"/>
        <v>7.6000000000000005</v>
      </c>
      <c r="I22" s="13"/>
      <c r="J22" s="17">
        <v>26</v>
      </c>
      <c r="K22" s="52">
        <v>250000</v>
      </c>
      <c r="L22" s="53">
        <v>250000</v>
      </c>
      <c r="M22" s="54"/>
      <c r="N22" s="19"/>
      <c r="O22" s="55"/>
      <c r="P22" s="56"/>
      <c r="Q22" s="19"/>
      <c r="R22" s="55"/>
    </row>
    <row r="23" spans="1:18" ht="15">
      <c r="A23" s="7"/>
      <c r="B23" s="25">
        <v>27</v>
      </c>
      <c r="C23" s="37">
        <v>5.58</v>
      </c>
      <c r="D23" s="36">
        <v>5.58</v>
      </c>
      <c r="E23" s="36">
        <v>1.93</v>
      </c>
      <c r="F23" s="36">
        <v>1.93</v>
      </c>
      <c r="G23" s="36">
        <f t="shared" si="1"/>
        <v>7.51</v>
      </c>
      <c r="H23" s="36">
        <f t="shared" si="0"/>
        <v>7.51</v>
      </c>
      <c r="I23" s="13"/>
      <c r="J23" s="17">
        <v>27</v>
      </c>
      <c r="K23" s="52">
        <v>250000</v>
      </c>
      <c r="L23" s="53">
        <v>250000</v>
      </c>
      <c r="M23" s="54"/>
      <c r="N23" s="19"/>
      <c r="O23" s="55"/>
      <c r="P23" s="56"/>
      <c r="Q23" s="19"/>
      <c r="R23" s="55"/>
    </row>
    <row r="24" spans="1:18" ht="15">
      <c r="A24" s="7"/>
      <c r="B24" s="25">
        <v>28</v>
      </c>
      <c r="C24" s="37">
        <v>5.27</v>
      </c>
      <c r="D24" s="36">
        <v>5.27</v>
      </c>
      <c r="E24" s="36">
        <v>2.1</v>
      </c>
      <c r="F24" s="36">
        <v>2.1</v>
      </c>
      <c r="G24" s="36">
        <f t="shared" si="1"/>
        <v>7.3699999999999992</v>
      </c>
      <c r="H24" s="36">
        <f t="shared" si="0"/>
        <v>7.3699999999999992</v>
      </c>
      <c r="I24" s="13"/>
      <c r="J24" s="17">
        <v>28</v>
      </c>
      <c r="K24" s="52">
        <v>250000</v>
      </c>
      <c r="L24" s="53">
        <v>250000</v>
      </c>
      <c r="M24" s="54"/>
      <c r="N24" s="19"/>
      <c r="O24" s="55"/>
      <c r="P24" s="56"/>
      <c r="Q24" s="19"/>
      <c r="R24" s="55"/>
    </row>
    <row r="25" spans="1:18" ht="15">
      <c r="A25" s="7"/>
      <c r="B25" s="25">
        <v>29</v>
      </c>
      <c r="C25" s="37">
        <v>5.29</v>
      </c>
      <c r="D25" s="36">
        <v>5.29</v>
      </c>
      <c r="E25" s="36">
        <v>2.2799999999999998</v>
      </c>
      <c r="F25" s="36">
        <v>2.2799999999999998</v>
      </c>
      <c r="G25" s="36">
        <f t="shared" si="1"/>
        <v>7.57</v>
      </c>
      <c r="H25" s="36">
        <f t="shared" si="0"/>
        <v>7.57</v>
      </c>
      <c r="I25" s="13"/>
      <c r="J25" s="17">
        <v>29</v>
      </c>
      <c r="K25" s="52">
        <v>250000</v>
      </c>
      <c r="L25" s="53">
        <v>250000</v>
      </c>
      <c r="M25" s="54"/>
      <c r="N25" s="19"/>
      <c r="O25" s="55"/>
      <c r="P25" s="56"/>
      <c r="Q25" s="19"/>
      <c r="R25" s="55"/>
    </row>
    <row r="26" spans="1:18" ht="15">
      <c r="A26" s="7"/>
      <c r="B26" s="25">
        <v>30</v>
      </c>
      <c r="C26" s="37">
        <v>5.32</v>
      </c>
      <c r="D26" s="36">
        <v>5.32</v>
      </c>
      <c r="E26" s="36">
        <v>2.2999999999999998</v>
      </c>
      <c r="F26" s="36">
        <v>2.2999999999999998</v>
      </c>
      <c r="G26" s="36">
        <f t="shared" si="1"/>
        <v>7.62</v>
      </c>
      <c r="H26" s="36">
        <f t="shared" si="0"/>
        <v>7.62</v>
      </c>
      <c r="I26" s="13"/>
      <c r="J26" s="17">
        <v>30</v>
      </c>
      <c r="K26" s="52">
        <v>300000</v>
      </c>
      <c r="L26" s="53">
        <v>300000</v>
      </c>
      <c r="M26" s="54"/>
      <c r="N26" s="19"/>
      <c r="O26" s="55"/>
      <c r="P26" s="56"/>
      <c r="Q26" s="19"/>
      <c r="R26" s="55"/>
    </row>
    <row r="27" spans="1:18" ht="15">
      <c r="A27" s="7"/>
      <c r="B27" s="25">
        <v>31</v>
      </c>
      <c r="C27" s="37">
        <v>5.32</v>
      </c>
      <c r="D27" s="36">
        <v>5.32</v>
      </c>
      <c r="E27" s="36">
        <v>2.4700000000000002</v>
      </c>
      <c r="F27" s="36">
        <v>2.4700000000000002</v>
      </c>
      <c r="G27" s="36">
        <f t="shared" si="1"/>
        <v>7.7900000000000009</v>
      </c>
      <c r="H27" s="36">
        <f t="shared" si="0"/>
        <v>7.7900000000000009</v>
      </c>
      <c r="I27" s="13"/>
      <c r="J27" s="17">
        <v>31</v>
      </c>
      <c r="K27" s="52">
        <v>300000</v>
      </c>
      <c r="L27" s="53">
        <v>300000</v>
      </c>
      <c r="M27" s="54"/>
      <c r="N27" s="19"/>
      <c r="O27" s="55"/>
      <c r="P27" s="56"/>
      <c r="Q27" s="19"/>
      <c r="R27" s="55"/>
    </row>
    <row r="28" spans="1:18" ht="15">
      <c r="A28" s="7"/>
      <c r="B28" s="25">
        <v>32</v>
      </c>
      <c r="C28" s="37">
        <v>5.34</v>
      </c>
      <c r="D28" s="36">
        <v>5.34</v>
      </c>
      <c r="E28" s="36">
        <v>2.4700000000000002</v>
      </c>
      <c r="F28" s="36">
        <v>2.4700000000000002</v>
      </c>
      <c r="G28" s="36">
        <f t="shared" si="1"/>
        <v>7.8100000000000005</v>
      </c>
      <c r="H28" s="36">
        <f t="shared" si="0"/>
        <v>7.8100000000000005</v>
      </c>
      <c r="I28" s="13"/>
      <c r="J28" s="17">
        <v>32</v>
      </c>
      <c r="K28" s="52">
        <v>300000</v>
      </c>
      <c r="L28" s="53">
        <v>300000</v>
      </c>
      <c r="M28" s="54"/>
      <c r="N28" s="19"/>
      <c r="O28" s="55"/>
      <c r="P28" s="56"/>
      <c r="Q28" s="19"/>
      <c r="R28" s="55"/>
    </row>
    <row r="29" spans="1:18" ht="15">
      <c r="A29" s="7"/>
      <c r="B29" s="25">
        <v>33</v>
      </c>
      <c r="C29" s="37">
        <v>5.38</v>
      </c>
      <c r="D29" s="36">
        <v>5.38</v>
      </c>
      <c r="E29" s="36">
        <v>2.5299999999999998</v>
      </c>
      <c r="F29" s="36">
        <v>2.5299999999999998</v>
      </c>
      <c r="G29" s="36">
        <f t="shared" si="1"/>
        <v>7.91</v>
      </c>
      <c r="H29" s="36">
        <f t="shared" si="0"/>
        <v>7.91</v>
      </c>
      <c r="I29" s="13"/>
      <c r="J29" s="17">
        <v>33</v>
      </c>
      <c r="K29" s="52">
        <v>300000</v>
      </c>
      <c r="L29" s="53">
        <v>300000</v>
      </c>
      <c r="M29" s="54"/>
      <c r="N29" s="19"/>
      <c r="O29" s="55"/>
      <c r="P29" s="56"/>
      <c r="Q29" s="19"/>
      <c r="R29" s="55"/>
    </row>
    <row r="30" spans="1:18" ht="15">
      <c r="A30" s="7"/>
      <c r="B30" s="25">
        <v>34</v>
      </c>
      <c r="C30" s="37">
        <v>5.4</v>
      </c>
      <c r="D30" s="36">
        <v>5.4</v>
      </c>
      <c r="E30" s="36">
        <v>2.88</v>
      </c>
      <c r="F30" s="36">
        <v>2.88</v>
      </c>
      <c r="G30" s="36">
        <f t="shared" si="1"/>
        <v>8.2800000000000011</v>
      </c>
      <c r="H30" s="36">
        <f t="shared" si="0"/>
        <v>8.2800000000000011</v>
      </c>
      <c r="I30" s="13"/>
      <c r="J30" s="17">
        <v>34</v>
      </c>
      <c r="K30" s="52">
        <v>300000</v>
      </c>
      <c r="L30" s="53">
        <v>300000</v>
      </c>
      <c r="M30" s="54"/>
      <c r="N30" s="19"/>
      <c r="O30" s="55"/>
      <c r="P30" s="56"/>
      <c r="Q30" s="19"/>
      <c r="R30" s="55"/>
    </row>
    <row r="31" spans="1:18" ht="15">
      <c r="A31" s="7"/>
      <c r="B31" s="25">
        <v>35</v>
      </c>
      <c r="C31" s="37">
        <v>5.42</v>
      </c>
      <c r="D31" s="36">
        <v>5.42</v>
      </c>
      <c r="E31" s="36">
        <v>3.38</v>
      </c>
      <c r="F31" s="36">
        <v>3.38</v>
      </c>
      <c r="G31" s="36">
        <f t="shared" si="1"/>
        <v>8.8000000000000007</v>
      </c>
      <c r="H31" s="36">
        <f t="shared" si="0"/>
        <v>8.8000000000000007</v>
      </c>
      <c r="I31" s="13"/>
      <c r="J31" s="17">
        <v>35</v>
      </c>
      <c r="K31" s="52">
        <v>350000</v>
      </c>
      <c r="L31" s="53">
        <v>350000</v>
      </c>
      <c r="M31" s="54"/>
      <c r="N31" s="19"/>
      <c r="O31" s="55"/>
      <c r="P31" s="56"/>
      <c r="Q31" s="19"/>
      <c r="R31" s="55"/>
    </row>
    <row r="32" spans="1:18" ht="15">
      <c r="A32" s="7"/>
      <c r="B32" s="25">
        <v>36</v>
      </c>
      <c r="C32" s="37">
        <v>5.46</v>
      </c>
      <c r="D32" s="36">
        <v>5.46</v>
      </c>
      <c r="E32" s="36">
        <v>4.03</v>
      </c>
      <c r="F32" s="36">
        <v>4.03</v>
      </c>
      <c r="G32" s="36">
        <f t="shared" si="1"/>
        <v>9.49</v>
      </c>
      <c r="H32" s="36">
        <f t="shared" si="0"/>
        <v>9.49</v>
      </c>
      <c r="I32" s="13"/>
      <c r="J32" s="17">
        <v>36</v>
      </c>
      <c r="K32" s="52">
        <v>350000</v>
      </c>
      <c r="L32" s="53">
        <v>350000</v>
      </c>
      <c r="M32" s="54"/>
      <c r="N32" s="19"/>
      <c r="O32" s="55"/>
      <c r="P32" s="56"/>
      <c r="Q32" s="19"/>
      <c r="R32" s="55"/>
    </row>
    <row r="33" spans="1:18" ht="15">
      <c r="A33" s="7"/>
      <c r="B33" s="25">
        <v>37</v>
      </c>
      <c r="C33" s="37">
        <v>5.81</v>
      </c>
      <c r="D33" s="36">
        <v>5.81</v>
      </c>
      <c r="E33" s="36">
        <v>4.4000000000000004</v>
      </c>
      <c r="F33" s="36">
        <v>4.4000000000000004</v>
      </c>
      <c r="G33" s="36">
        <f t="shared" si="1"/>
        <v>10.210000000000001</v>
      </c>
      <c r="H33" s="36">
        <f t="shared" si="0"/>
        <v>10.210000000000001</v>
      </c>
      <c r="I33" s="13"/>
      <c r="J33" s="17">
        <v>37</v>
      </c>
      <c r="K33" s="52">
        <v>350000</v>
      </c>
      <c r="L33" s="53">
        <v>350000</v>
      </c>
      <c r="M33" s="54"/>
      <c r="N33" s="19"/>
      <c r="O33" s="55"/>
      <c r="P33" s="56"/>
      <c r="Q33" s="19"/>
      <c r="R33" s="55"/>
    </row>
    <row r="34" spans="1:18" ht="15">
      <c r="A34" s="7"/>
      <c r="B34" s="25">
        <v>38</v>
      </c>
      <c r="C34" s="37">
        <v>6.14</v>
      </c>
      <c r="D34" s="36">
        <v>6.14</v>
      </c>
      <c r="E34" s="36">
        <v>5.09</v>
      </c>
      <c r="F34" s="36">
        <v>5.09</v>
      </c>
      <c r="G34" s="36">
        <f t="shared" si="1"/>
        <v>11.23</v>
      </c>
      <c r="H34" s="36">
        <f t="shared" si="0"/>
        <v>11.23</v>
      </c>
      <c r="I34" s="13"/>
      <c r="J34" s="17">
        <v>38</v>
      </c>
      <c r="K34" s="52">
        <v>350000</v>
      </c>
      <c r="L34" s="53">
        <v>350000</v>
      </c>
      <c r="M34" s="54"/>
      <c r="N34" s="19"/>
      <c r="O34" s="55"/>
      <c r="P34" s="56"/>
      <c r="Q34" s="19"/>
      <c r="R34" s="55"/>
    </row>
    <row r="35" spans="1:18" ht="15">
      <c r="A35" s="7"/>
      <c r="B35" s="25">
        <v>39</v>
      </c>
      <c r="C35" s="37">
        <v>6.5</v>
      </c>
      <c r="D35" s="36">
        <v>6.5</v>
      </c>
      <c r="E35" s="36">
        <v>5.87</v>
      </c>
      <c r="F35" s="36">
        <v>5.87</v>
      </c>
      <c r="G35" s="36">
        <f t="shared" si="1"/>
        <v>12.370000000000001</v>
      </c>
      <c r="H35" s="36">
        <f t="shared" si="0"/>
        <v>12.370000000000001</v>
      </c>
      <c r="I35" s="13"/>
      <c r="J35" s="17">
        <v>39</v>
      </c>
      <c r="K35" s="52">
        <v>350000</v>
      </c>
      <c r="L35" s="53">
        <v>350000</v>
      </c>
      <c r="M35" s="54"/>
      <c r="N35" s="19"/>
      <c r="O35" s="55"/>
      <c r="P35" s="56"/>
      <c r="Q35" s="19"/>
      <c r="R35" s="55"/>
    </row>
    <row r="36" spans="1:18" ht="15">
      <c r="A36" s="7"/>
      <c r="B36" s="25">
        <v>40</v>
      </c>
      <c r="C36" s="37">
        <v>6.98</v>
      </c>
      <c r="D36" s="36">
        <v>6.98</v>
      </c>
      <c r="E36" s="36">
        <v>6.59</v>
      </c>
      <c r="F36" s="36">
        <v>6.59</v>
      </c>
      <c r="G36" s="36">
        <f t="shared" si="1"/>
        <v>13.57</v>
      </c>
      <c r="H36" s="36">
        <f t="shared" si="0"/>
        <v>13.57</v>
      </c>
      <c r="I36" s="13"/>
      <c r="J36" s="17">
        <v>40</v>
      </c>
      <c r="K36" s="52">
        <v>350000</v>
      </c>
      <c r="L36" s="53">
        <v>350000</v>
      </c>
      <c r="M36" s="54"/>
      <c r="N36" s="19"/>
      <c r="O36" s="55"/>
      <c r="P36" s="56"/>
      <c r="Q36" s="19"/>
      <c r="R36" s="55"/>
    </row>
    <row r="37" spans="1:18" ht="15">
      <c r="A37" s="7"/>
      <c r="B37" s="25">
        <v>41</v>
      </c>
      <c r="C37" s="37">
        <v>7.24</v>
      </c>
      <c r="D37" s="36">
        <v>7.24</v>
      </c>
      <c r="E37" s="36">
        <v>7.28</v>
      </c>
      <c r="F37" s="36">
        <v>7.28</v>
      </c>
      <c r="G37" s="36">
        <f t="shared" si="1"/>
        <v>14.52</v>
      </c>
      <c r="H37" s="36">
        <f t="shared" si="0"/>
        <v>14.52</v>
      </c>
      <c r="I37" s="13"/>
      <c r="J37" s="17">
        <v>41</v>
      </c>
      <c r="K37" s="52">
        <v>350000</v>
      </c>
      <c r="L37" s="53">
        <v>350000</v>
      </c>
      <c r="M37" s="54"/>
      <c r="N37" s="19"/>
      <c r="O37" s="55"/>
      <c r="P37" s="56"/>
      <c r="Q37" s="19"/>
      <c r="R37" s="55"/>
    </row>
    <row r="38" spans="1:18" ht="15">
      <c r="A38" s="7"/>
      <c r="B38" s="25">
        <v>42</v>
      </c>
      <c r="C38" s="37">
        <v>7.78</v>
      </c>
      <c r="D38" s="36">
        <v>7.78</v>
      </c>
      <c r="E38" s="36">
        <v>7.84</v>
      </c>
      <c r="F38" s="36">
        <v>7.84</v>
      </c>
      <c r="G38" s="36">
        <f t="shared" si="1"/>
        <v>15.620000000000001</v>
      </c>
      <c r="H38" s="36">
        <f t="shared" si="0"/>
        <v>15.620000000000001</v>
      </c>
      <c r="I38" s="13"/>
      <c r="J38" s="17">
        <v>42</v>
      </c>
      <c r="K38" s="52">
        <v>350000</v>
      </c>
      <c r="L38" s="53">
        <v>350000</v>
      </c>
      <c r="M38" s="54"/>
      <c r="N38" s="19"/>
      <c r="O38" s="55"/>
      <c r="P38" s="56"/>
      <c r="Q38" s="19"/>
      <c r="R38" s="55"/>
    </row>
    <row r="39" spans="1:18" ht="15">
      <c r="A39" s="7"/>
      <c r="B39" s="25">
        <v>43</v>
      </c>
      <c r="C39" s="37">
        <v>8.43</v>
      </c>
      <c r="D39" s="36">
        <v>8.43</v>
      </c>
      <c r="E39" s="36">
        <v>8.99</v>
      </c>
      <c r="F39" s="36">
        <v>8.99</v>
      </c>
      <c r="G39" s="36">
        <f t="shared" si="1"/>
        <v>17.420000000000002</v>
      </c>
      <c r="H39" s="36">
        <f t="shared" si="0"/>
        <v>17.420000000000002</v>
      </c>
      <c r="I39" s="13"/>
      <c r="J39" s="17">
        <v>43</v>
      </c>
      <c r="K39" s="52">
        <v>350000</v>
      </c>
      <c r="L39" s="53">
        <v>350000</v>
      </c>
      <c r="M39" s="54"/>
      <c r="N39" s="19"/>
      <c r="O39" s="55"/>
      <c r="P39" s="56"/>
      <c r="Q39" s="19"/>
      <c r="R39" s="55"/>
    </row>
    <row r="40" spans="1:18" ht="15">
      <c r="A40" s="7"/>
      <c r="B40" s="25">
        <v>44</v>
      </c>
      <c r="C40" s="37">
        <v>9.1199999999999992</v>
      </c>
      <c r="D40" s="36">
        <v>9.1199999999999992</v>
      </c>
      <c r="E40" s="36">
        <v>10.220000000000001</v>
      </c>
      <c r="F40" s="36">
        <v>10.220000000000001</v>
      </c>
      <c r="G40" s="36">
        <f t="shared" si="1"/>
        <v>19.34</v>
      </c>
      <c r="H40" s="36">
        <f t="shared" si="0"/>
        <v>19.34</v>
      </c>
      <c r="I40" s="13"/>
      <c r="J40" s="17">
        <v>44</v>
      </c>
      <c r="K40" s="52">
        <v>350000</v>
      </c>
      <c r="L40" s="53">
        <v>350000</v>
      </c>
      <c r="M40" s="54"/>
      <c r="N40" s="19"/>
      <c r="O40" s="55"/>
      <c r="P40" s="56"/>
      <c r="Q40" s="19"/>
      <c r="R40" s="55"/>
    </row>
    <row r="41" spans="1:18" ht="15">
      <c r="A41" s="7"/>
      <c r="B41" s="25">
        <v>45</v>
      </c>
      <c r="C41" s="37">
        <v>9.9499999999999993</v>
      </c>
      <c r="D41" s="36">
        <v>9.9499999999999993</v>
      </c>
      <c r="E41" s="36">
        <v>11.26</v>
      </c>
      <c r="F41" s="36">
        <v>11.26</v>
      </c>
      <c r="G41" s="36">
        <f t="shared" si="1"/>
        <v>21.21</v>
      </c>
      <c r="H41" s="36">
        <f t="shared" si="0"/>
        <v>21.21</v>
      </c>
      <c r="I41" s="13"/>
      <c r="J41" s="17">
        <v>45</v>
      </c>
      <c r="K41" s="52">
        <v>350000</v>
      </c>
      <c r="L41" s="53">
        <v>350000</v>
      </c>
      <c r="M41" s="54"/>
      <c r="N41" s="19"/>
      <c r="O41" s="55"/>
      <c r="P41" s="56"/>
      <c r="Q41" s="19"/>
      <c r="R41" s="55"/>
    </row>
    <row r="42" spans="1:18" ht="15">
      <c r="A42" s="7"/>
      <c r="B42" s="25">
        <v>46</v>
      </c>
      <c r="C42" s="37">
        <v>10.64</v>
      </c>
      <c r="D42" s="36">
        <v>10.64</v>
      </c>
      <c r="E42" s="36">
        <v>12.59</v>
      </c>
      <c r="F42" s="36">
        <v>12.59</v>
      </c>
      <c r="G42" s="36">
        <f t="shared" si="1"/>
        <v>23.23</v>
      </c>
      <c r="H42" s="36">
        <f t="shared" si="0"/>
        <v>23.23</v>
      </c>
      <c r="I42" s="13"/>
      <c r="J42" s="17">
        <v>46</v>
      </c>
      <c r="K42" s="52">
        <v>350000</v>
      </c>
      <c r="L42" s="53">
        <v>350000</v>
      </c>
      <c r="M42" s="54"/>
      <c r="N42" s="19"/>
      <c r="O42" s="55"/>
      <c r="P42" s="56"/>
      <c r="Q42" s="19"/>
      <c r="R42" s="55"/>
    </row>
    <row r="43" spans="1:18" ht="15">
      <c r="A43" s="7"/>
      <c r="B43" s="25">
        <v>47</v>
      </c>
      <c r="C43" s="37">
        <v>11.48</v>
      </c>
      <c r="D43" s="36">
        <v>11.48</v>
      </c>
      <c r="E43" s="36">
        <v>14.43</v>
      </c>
      <c r="F43" s="36">
        <v>14.43</v>
      </c>
      <c r="G43" s="36">
        <f t="shared" si="1"/>
        <v>25.91</v>
      </c>
      <c r="H43" s="36">
        <f t="shared" si="0"/>
        <v>25.91</v>
      </c>
      <c r="I43" s="13"/>
      <c r="J43" s="17">
        <v>47</v>
      </c>
      <c r="K43" s="52">
        <v>350000</v>
      </c>
      <c r="L43" s="53">
        <v>350000</v>
      </c>
      <c r="M43" s="54"/>
      <c r="N43" s="19"/>
      <c r="O43" s="55"/>
      <c r="P43" s="56"/>
      <c r="Q43" s="19"/>
      <c r="R43" s="55"/>
    </row>
    <row r="44" spans="1:18" ht="15">
      <c r="A44" s="7"/>
      <c r="B44" s="25">
        <v>48</v>
      </c>
      <c r="C44" s="37">
        <v>12.96</v>
      </c>
      <c r="D44" s="36">
        <v>12.96</v>
      </c>
      <c r="E44" s="36">
        <v>16.420000000000002</v>
      </c>
      <c r="F44" s="36">
        <v>16.420000000000002</v>
      </c>
      <c r="G44" s="36">
        <f t="shared" si="1"/>
        <v>29.380000000000003</v>
      </c>
      <c r="H44" s="36">
        <f t="shared" si="0"/>
        <v>29.380000000000003</v>
      </c>
      <c r="I44" s="13"/>
      <c r="J44" s="17">
        <v>48</v>
      </c>
      <c r="K44" s="52">
        <v>350000</v>
      </c>
      <c r="L44" s="53">
        <v>350000</v>
      </c>
      <c r="M44" s="54"/>
      <c r="N44" s="19"/>
      <c r="O44" s="55"/>
      <c r="P44" s="56"/>
      <c r="Q44" s="19"/>
      <c r="R44" s="55"/>
    </row>
    <row r="45" spans="1:18" ht="15">
      <c r="A45" s="7"/>
      <c r="B45" s="25">
        <v>49</v>
      </c>
      <c r="C45" s="37">
        <v>14.41</v>
      </c>
      <c r="D45" s="36">
        <v>14.41</v>
      </c>
      <c r="E45" s="36">
        <v>18.440000000000001</v>
      </c>
      <c r="F45" s="36">
        <v>18.440000000000001</v>
      </c>
      <c r="G45" s="36">
        <f t="shared" si="1"/>
        <v>32.85</v>
      </c>
      <c r="H45" s="36">
        <f t="shared" si="0"/>
        <v>32.85</v>
      </c>
      <c r="I45" s="13"/>
      <c r="J45" s="17">
        <v>49</v>
      </c>
      <c r="K45" s="52">
        <v>350000</v>
      </c>
      <c r="L45" s="53">
        <v>350000</v>
      </c>
      <c r="M45" s="54"/>
      <c r="N45" s="19"/>
      <c r="O45" s="55"/>
      <c r="P45" s="56"/>
      <c r="Q45" s="19"/>
      <c r="R45" s="55"/>
    </row>
    <row r="46" spans="1:18" ht="15">
      <c r="A46" s="7"/>
      <c r="B46" s="25">
        <v>50</v>
      </c>
      <c r="C46" s="37">
        <v>15.89</v>
      </c>
      <c r="D46" s="36">
        <v>15.89</v>
      </c>
      <c r="E46" s="36">
        <v>21.21</v>
      </c>
      <c r="F46" s="36">
        <v>21.21</v>
      </c>
      <c r="G46" s="36">
        <f t="shared" si="1"/>
        <v>37.1</v>
      </c>
      <c r="H46" s="36">
        <f t="shared" si="0"/>
        <v>37.1</v>
      </c>
      <c r="I46" s="13"/>
      <c r="J46" s="17">
        <v>50</v>
      </c>
      <c r="K46" s="52">
        <v>300000</v>
      </c>
      <c r="L46" s="53">
        <v>300000</v>
      </c>
      <c r="M46" s="54"/>
      <c r="N46" s="19"/>
      <c r="O46" s="55"/>
      <c r="P46" s="56"/>
      <c r="Q46" s="19"/>
      <c r="R46" s="55"/>
    </row>
    <row r="47" spans="1:18" ht="15">
      <c r="A47" s="7"/>
      <c r="B47" s="25">
        <v>51</v>
      </c>
      <c r="C47" s="37">
        <v>17.64</v>
      </c>
      <c r="D47" s="36">
        <v>17.64</v>
      </c>
      <c r="E47" s="36">
        <v>24.05</v>
      </c>
      <c r="F47" s="36">
        <v>24.05</v>
      </c>
      <c r="G47" s="36">
        <f t="shared" si="1"/>
        <v>41.69</v>
      </c>
      <c r="H47" s="36">
        <f t="shared" si="0"/>
        <v>41.69</v>
      </c>
      <c r="I47" s="13"/>
      <c r="J47" s="17">
        <v>51</v>
      </c>
      <c r="K47" s="52">
        <v>300000</v>
      </c>
      <c r="L47" s="53">
        <v>300000</v>
      </c>
      <c r="M47" s="54"/>
      <c r="N47" s="19"/>
      <c r="O47" s="55"/>
      <c r="P47" s="56"/>
      <c r="Q47" s="19"/>
      <c r="R47" s="55"/>
    </row>
    <row r="48" spans="1:18" ht="15">
      <c r="A48" s="7"/>
      <c r="B48" s="25">
        <v>52</v>
      </c>
      <c r="C48" s="37">
        <v>19.77</v>
      </c>
      <c r="D48" s="36">
        <v>19.77</v>
      </c>
      <c r="E48" s="36">
        <v>27.59</v>
      </c>
      <c r="F48" s="36">
        <v>27.59</v>
      </c>
      <c r="G48" s="36">
        <f t="shared" si="1"/>
        <v>47.36</v>
      </c>
      <c r="H48" s="36">
        <f t="shared" si="0"/>
        <v>47.36</v>
      </c>
      <c r="I48" s="13"/>
      <c r="J48" s="17">
        <v>52</v>
      </c>
      <c r="K48" s="52">
        <v>300000</v>
      </c>
      <c r="L48" s="53">
        <v>300000</v>
      </c>
      <c r="M48" s="54"/>
      <c r="N48" s="19"/>
      <c r="O48" s="55"/>
      <c r="P48" s="56"/>
      <c r="Q48" s="19"/>
      <c r="R48" s="55"/>
    </row>
    <row r="49" spans="1:18" ht="15">
      <c r="A49" s="7"/>
      <c r="B49" s="25">
        <v>53</v>
      </c>
      <c r="C49" s="37">
        <v>21.9</v>
      </c>
      <c r="D49" s="36">
        <v>21.9</v>
      </c>
      <c r="E49" s="36">
        <v>31.84</v>
      </c>
      <c r="F49" s="36">
        <v>31.84</v>
      </c>
      <c r="G49" s="36">
        <f t="shared" si="1"/>
        <v>53.739999999999995</v>
      </c>
      <c r="H49" s="36">
        <f t="shared" si="0"/>
        <v>53.739999999999995</v>
      </c>
      <c r="I49" s="13"/>
      <c r="J49" s="17">
        <v>53</v>
      </c>
      <c r="K49" s="52">
        <v>300000</v>
      </c>
      <c r="L49" s="53">
        <v>300000</v>
      </c>
      <c r="M49" s="54"/>
      <c r="N49" s="19"/>
      <c r="O49" s="55"/>
      <c r="P49" s="56"/>
      <c r="Q49" s="19"/>
      <c r="R49" s="55"/>
    </row>
    <row r="50" spans="1:18" ht="15">
      <c r="A50" s="7"/>
      <c r="B50" s="25">
        <v>54</v>
      </c>
      <c r="C50" s="37">
        <v>24.78</v>
      </c>
      <c r="D50" s="36">
        <v>24.78</v>
      </c>
      <c r="E50" s="36">
        <v>36.130000000000003</v>
      </c>
      <c r="F50" s="36">
        <v>36.130000000000003</v>
      </c>
      <c r="G50" s="36">
        <f t="shared" si="1"/>
        <v>60.910000000000004</v>
      </c>
      <c r="H50" s="36">
        <f t="shared" si="0"/>
        <v>60.910000000000004</v>
      </c>
      <c r="I50" s="13"/>
      <c r="J50" s="17">
        <v>54</v>
      </c>
      <c r="K50" s="52">
        <v>300000</v>
      </c>
      <c r="L50" s="53">
        <v>300000</v>
      </c>
      <c r="M50" s="54"/>
      <c r="N50" s="19"/>
      <c r="O50" s="55"/>
      <c r="P50" s="56"/>
      <c r="Q50" s="19"/>
      <c r="R50" s="55"/>
    </row>
    <row r="51" spans="1:18" ht="15">
      <c r="A51" s="7"/>
      <c r="B51" s="25">
        <v>55</v>
      </c>
      <c r="C51" s="37">
        <v>27.75</v>
      </c>
      <c r="D51" s="36">
        <v>27.75</v>
      </c>
      <c r="E51" s="36">
        <v>41.25</v>
      </c>
      <c r="F51" s="36">
        <v>41.25</v>
      </c>
      <c r="G51" s="36">
        <f t="shared" si="1"/>
        <v>69</v>
      </c>
      <c r="H51" s="36">
        <f t="shared" si="0"/>
        <v>69</v>
      </c>
      <c r="I51" s="13"/>
      <c r="J51" s="17">
        <v>55</v>
      </c>
      <c r="K51" s="52">
        <v>200000</v>
      </c>
      <c r="L51" s="53">
        <v>200000</v>
      </c>
      <c r="M51" s="54"/>
      <c r="N51" s="19"/>
      <c r="O51" s="55"/>
      <c r="P51" s="56"/>
      <c r="Q51" s="19"/>
      <c r="R51" s="55"/>
    </row>
    <row r="52" spans="1:18" ht="15">
      <c r="A52" s="7"/>
      <c r="B52" s="25">
        <v>56</v>
      </c>
      <c r="C52" s="37">
        <v>30.98</v>
      </c>
      <c r="D52" s="36">
        <v>30.98</v>
      </c>
      <c r="E52" s="36">
        <v>47.36</v>
      </c>
      <c r="F52" s="36">
        <v>47.36</v>
      </c>
      <c r="G52" s="36">
        <f t="shared" si="1"/>
        <v>78.34</v>
      </c>
      <c r="H52" s="36">
        <f t="shared" si="0"/>
        <v>78.34</v>
      </c>
      <c r="I52" s="13"/>
      <c r="J52" s="17">
        <v>56</v>
      </c>
      <c r="K52" s="52">
        <v>200000</v>
      </c>
      <c r="L52" s="53">
        <v>200000</v>
      </c>
      <c r="M52" s="54"/>
      <c r="N52" s="19"/>
      <c r="O52" s="55"/>
      <c r="P52" s="56"/>
      <c r="Q52" s="19"/>
      <c r="R52" s="55"/>
    </row>
    <row r="53" spans="1:18" ht="15">
      <c r="A53" s="7"/>
      <c r="B53" s="25">
        <v>57</v>
      </c>
      <c r="C53" s="37">
        <v>34.04</v>
      </c>
      <c r="D53" s="36">
        <v>34.04</v>
      </c>
      <c r="E53" s="36">
        <v>54.59</v>
      </c>
      <c r="F53" s="36">
        <v>54.59</v>
      </c>
      <c r="G53" s="36">
        <f t="shared" si="1"/>
        <v>88.63</v>
      </c>
      <c r="H53" s="36">
        <f t="shared" si="0"/>
        <v>88.63</v>
      </c>
      <c r="I53" s="13"/>
      <c r="J53" s="17">
        <v>57</v>
      </c>
      <c r="K53" s="52">
        <v>200000</v>
      </c>
      <c r="L53" s="53">
        <v>200000</v>
      </c>
      <c r="M53" s="54"/>
      <c r="N53" s="19"/>
      <c r="O53" s="55"/>
      <c r="P53" s="56"/>
      <c r="Q53" s="19"/>
      <c r="R53" s="55"/>
    </row>
    <row r="54" spans="1:18" ht="15">
      <c r="A54" s="7"/>
      <c r="B54" s="25">
        <v>58</v>
      </c>
      <c r="C54" s="37">
        <v>37.85</v>
      </c>
      <c r="D54" s="36">
        <v>37.85</v>
      </c>
      <c r="E54" s="36">
        <v>63</v>
      </c>
      <c r="F54" s="36">
        <v>63</v>
      </c>
      <c r="G54" s="36">
        <f t="shared" si="1"/>
        <v>100.85</v>
      </c>
      <c r="H54" s="36">
        <f t="shared" si="0"/>
        <v>100.85</v>
      </c>
      <c r="I54" s="13"/>
      <c r="J54" s="17">
        <v>58</v>
      </c>
      <c r="K54" s="52">
        <v>200000</v>
      </c>
      <c r="L54" s="53">
        <v>200000</v>
      </c>
      <c r="M54" s="54"/>
      <c r="N54" s="19"/>
      <c r="O54" s="55"/>
      <c r="P54" s="56"/>
      <c r="Q54" s="19"/>
      <c r="R54" s="55"/>
    </row>
    <row r="55" spans="1:18" ht="15">
      <c r="A55" s="7"/>
      <c r="B55" s="25">
        <v>59</v>
      </c>
      <c r="C55" s="37">
        <v>41.86</v>
      </c>
      <c r="D55" s="36">
        <v>41.86</v>
      </c>
      <c r="E55" s="36">
        <v>70.3</v>
      </c>
      <c r="F55" s="36">
        <v>70.3</v>
      </c>
      <c r="G55" s="36">
        <f t="shared" si="1"/>
        <v>112.16</v>
      </c>
      <c r="H55" s="36">
        <f t="shared" si="0"/>
        <v>112.16</v>
      </c>
      <c r="I55" s="13"/>
      <c r="J55" s="17">
        <v>59</v>
      </c>
      <c r="K55" s="52">
        <v>200000</v>
      </c>
      <c r="L55" s="53">
        <v>200000</v>
      </c>
      <c r="M55" s="54"/>
      <c r="N55" s="19"/>
      <c r="O55" s="55"/>
      <c r="P55" s="56"/>
      <c r="Q55" s="19"/>
      <c r="R55" s="55"/>
    </row>
    <row r="56" spans="1:18" ht="15">
      <c r="A56" s="7"/>
      <c r="B56" s="25">
        <v>60</v>
      </c>
      <c r="C56" s="37">
        <v>46.37</v>
      </c>
      <c r="D56" s="36">
        <v>46.37</v>
      </c>
      <c r="E56" s="36">
        <v>79.05</v>
      </c>
      <c r="F56" s="36">
        <v>79.05</v>
      </c>
      <c r="G56" s="36">
        <f t="shared" si="1"/>
        <v>125.41999999999999</v>
      </c>
      <c r="H56" s="36">
        <f t="shared" si="0"/>
        <v>125.41999999999999</v>
      </c>
      <c r="I56" s="13"/>
      <c r="J56" s="17">
        <v>60</v>
      </c>
      <c r="K56" s="52">
        <v>100000</v>
      </c>
      <c r="L56" s="53">
        <v>100000</v>
      </c>
      <c r="M56" s="54"/>
      <c r="N56" s="19"/>
      <c r="O56" s="55"/>
      <c r="P56" s="56"/>
      <c r="Q56" s="19"/>
      <c r="R56" s="55"/>
    </row>
    <row r="57" spans="1:18" ht="15">
      <c r="A57" s="7"/>
      <c r="B57" s="25">
        <v>61</v>
      </c>
      <c r="C57" s="37">
        <v>50.77</v>
      </c>
      <c r="D57" s="36">
        <v>50.77</v>
      </c>
      <c r="E57" s="36">
        <v>86.41</v>
      </c>
      <c r="F57" s="36">
        <v>86.41</v>
      </c>
      <c r="G57" s="36">
        <f t="shared" si="1"/>
        <v>137.18</v>
      </c>
      <c r="H57" s="36">
        <f t="shared" si="0"/>
        <v>137.18</v>
      </c>
      <c r="I57" s="13"/>
      <c r="J57" s="17">
        <v>61</v>
      </c>
      <c r="K57" s="52">
        <v>100000</v>
      </c>
      <c r="L57" s="53">
        <v>100000</v>
      </c>
      <c r="M57" s="54"/>
      <c r="N57" s="19"/>
      <c r="O57" s="55"/>
      <c r="P57" s="56"/>
      <c r="Q57" s="19"/>
      <c r="R57" s="55"/>
    </row>
    <row r="58" spans="1:18" ht="15">
      <c r="A58" s="7"/>
      <c r="B58" s="25">
        <v>62</v>
      </c>
      <c r="C58" s="37">
        <v>56.6</v>
      </c>
      <c r="D58" s="36">
        <v>56.6</v>
      </c>
      <c r="E58" s="36">
        <v>89.33</v>
      </c>
      <c r="F58" s="36">
        <v>89.33</v>
      </c>
      <c r="G58" s="36">
        <f t="shared" si="1"/>
        <v>145.93</v>
      </c>
      <c r="H58" s="36">
        <f t="shared" si="0"/>
        <v>145.93</v>
      </c>
      <c r="I58" s="13"/>
      <c r="J58" s="17">
        <v>62</v>
      </c>
      <c r="K58" s="52">
        <v>100000</v>
      </c>
      <c r="L58" s="53">
        <v>100000</v>
      </c>
      <c r="M58" s="54"/>
      <c r="N58" s="19"/>
      <c r="O58" s="55"/>
      <c r="P58" s="56"/>
      <c r="Q58" s="19"/>
      <c r="R58" s="55"/>
    </row>
    <row r="59" spans="1:18" ht="15">
      <c r="A59" s="7"/>
      <c r="B59" s="25">
        <v>63</v>
      </c>
      <c r="C59" s="37">
        <v>67.02</v>
      </c>
      <c r="D59" s="36">
        <v>67.02</v>
      </c>
      <c r="E59" s="36">
        <v>108.7</v>
      </c>
      <c r="F59" s="36">
        <v>108.7</v>
      </c>
      <c r="G59" s="36">
        <f t="shared" si="1"/>
        <v>175.72</v>
      </c>
      <c r="H59" s="36">
        <f t="shared" si="0"/>
        <v>175.72</v>
      </c>
      <c r="I59" s="13"/>
      <c r="J59" s="17">
        <v>63</v>
      </c>
      <c r="K59" s="52">
        <v>100000</v>
      </c>
      <c r="L59" s="53">
        <v>100000</v>
      </c>
      <c r="M59" s="54"/>
      <c r="N59" s="19"/>
      <c r="O59" s="55"/>
      <c r="P59" s="56"/>
      <c r="Q59" s="19"/>
      <c r="R59" s="55"/>
    </row>
    <row r="60" spans="1:18" ht="15">
      <c r="A60" s="7"/>
      <c r="B60" s="25">
        <v>64</v>
      </c>
      <c r="C60" s="37">
        <v>80.69</v>
      </c>
      <c r="D60" s="36">
        <v>80.69</v>
      </c>
      <c r="E60" s="36">
        <v>126.33</v>
      </c>
      <c r="F60" s="36">
        <v>126.33</v>
      </c>
      <c r="G60" s="36">
        <f t="shared" si="1"/>
        <v>207.01999999999998</v>
      </c>
      <c r="H60" s="36">
        <f t="shared" si="0"/>
        <v>207.01999999999998</v>
      </c>
      <c r="I60" s="13"/>
      <c r="J60" s="17">
        <v>64</v>
      </c>
      <c r="K60" s="52">
        <v>100000</v>
      </c>
      <c r="L60" s="53">
        <v>100000</v>
      </c>
      <c r="M60" s="54"/>
      <c r="N60" s="19"/>
      <c r="O60" s="55"/>
      <c r="P60" s="56"/>
      <c r="Q60" s="19"/>
      <c r="R60" s="55"/>
    </row>
    <row r="61" spans="1:18" ht="15">
      <c r="A61" s="7"/>
      <c r="B61" s="25">
        <v>65</v>
      </c>
      <c r="C61" s="37">
        <v>90.95</v>
      </c>
      <c r="D61" s="36">
        <v>90.95</v>
      </c>
      <c r="E61" s="36">
        <v>194.28</v>
      </c>
      <c r="F61" s="36">
        <v>194.28</v>
      </c>
      <c r="G61" s="36">
        <f t="shared" si="1"/>
        <v>285.23</v>
      </c>
      <c r="H61" s="36">
        <f t="shared" si="0"/>
        <v>285.23</v>
      </c>
      <c r="I61" s="13"/>
      <c r="J61" s="17">
        <v>65</v>
      </c>
      <c r="K61" s="52">
        <v>50000</v>
      </c>
      <c r="L61" s="53"/>
      <c r="M61" s="54"/>
      <c r="N61" s="19"/>
      <c r="O61" s="55"/>
      <c r="P61" s="56"/>
      <c r="Q61" s="19"/>
      <c r="R61" s="55"/>
    </row>
    <row r="62" spans="1:18" ht="15">
      <c r="A62" s="7"/>
      <c r="B62" s="25">
        <v>66</v>
      </c>
      <c r="C62" s="37">
        <v>102.73</v>
      </c>
      <c r="D62" s="36">
        <v>102.73</v>
      </c>
      <c r="E62" s="36">
        <v>225.17</v>
      </c>
      <c r="F62" s="36">
        <v>225.17</v>
      </c>
      <c r="G62" s="36">
        <f t="shared" si="1"/>
        <v>327.9</v>
      </c>
      <c r="H62" s="36">
        <f t="shared" si="0"/>
        <v>327.9</v>
      </c>
      <c r="I62" s="13"/>
      <c r="J62" s="17">
        <v>66</v>
      </c>
      <c r="K62" s="52">
        <v>50000</v>
      </c>
      <c r="L62" s="53"/>
      <c r="M62" s="54"/>
      <c r="N62" s="19"/>
      <c r="O62" s="55"/>
      <c r="P62" s="56"/>
      <c r="Q62" s="19"/>
      <c r="R62" s="55"/>
    </row>
    <row r="63" spans="1:18" ht="15">
      <c r="A63" s="1"/>
      <c r="B63" s="25">
        <v>67</v>
      </c>
      <c r="C63" s="37">
        <v>115.97</v>
      </c>
      <c r="D63" s="36">
        <v>115.97</v>
      </c>
      <c r="E63" s="19">
        <v>261.07</v>
      </c>
      <c r="F63" s="19">
        <v>261.07</v>
      </c>
      <c r="G63" s="36">
        <f t="shared" si="1"/>
        <v>377.03999999999996</v>
      </c>
      <c r="H63" s="36">
        <f t="shared" si="0"/>
        <v>377.03999999999996</v>
      </c>
      <c r="I63" s="1"/>
      <c r="J63" s="17">
        <v>67</v>
      </c>
      <c r="K63" s="52">
        <v>50000</v>
      </c>
      <c r="L63" s="53"/>
      <c r="M63" s="21"/>
      <c r="N63" s="22"/>
      <c r="O63" s="23"/>
      <c r="P63" s="24"/>
      <c r="Q63" s="22"/>
      <c r="R63" s="23"/>
    </row>
    <row r="64" spans="1:18" ht="15">
      <c r="A64" s="1"/>
      <c r="B64" s="25">
        <v>68</v>
      </c>
      <c r="C64" s="37">
        <v>130.66</v>
      </c>
      <c r="D64" s="36">
        <v>130.66</v>
      </c>
      <c r="E64" s="19">
        <v>302.7</v>
      </c>
      <c r="F64" s="19">
        <v>302.7</v>
      </c>
      <c r="G64" s="36">
        <f t="shared" si="1"/>
        <v>433.36</v>
      </c>
      <c r="H64" s="36">
        <f t="shared" si="0"/>
        <v>433.36</v>
      </c>
      <c r="I64" s="1"/>
      <c r="J64" s="17">
        <v>68</v>
      </c>
      <c r="K64" s="52">
        <v>50000</v>
      </c>
      <c r="L64" s="53"/>
      <c r="M64" s="21"/>
      <c r="N64" s="22"/>
      <c r="O64" s="23"/>
      <c r="P64" s="24"/>
      <c r="Q64" s="22"/>
      <c r="R64" s="23"/>
    </row>
    <row r="65" spans="1:18" ht="15.75" thickBot="1">
      <c r="A65" s="1"/>
      <c r="B65" s="26">
        <v>69</v>
      </c>
      <c r="C65" s="37">
        <v>147.52000000000001</v>
      </c>
      <c r="D65" s="36">
        <v>147.52000000000001</v>
      </c>
      <c r="E65" s="19">
        <v>350.77</v>
      </c>
      <c r="F65" s="19">
        <v>350.77</v>
      </c>
      <c r="G65" s="36">
        <f t="shared" si="1"/>
        <v>498.28999999999996</v>
      </c>
      <c r="H65" s="36">
        <f t="shared" si="0"/>
        <v>498.28999999999996</v>
      </c>
      <c r="I65" s="1"/>
      <c r="J65" s="18">
        <v>69</v>
      </c>
      <c r="K65" s="52">
        <v>50000</v>
      </c>
      <c r="L65" s="53"/>
      <c r="M65" s="27"/>
      <c r="N65" s="28"/>
      <c r="O65" s="29"/>
      <c r="P65" s="32"/>
      <c r="Q65" s="28"/>
      <c r="R65" s="29"/>
    </row>
    <row r="66" spans="1:18">
      <c r="A66" s="1"/>
      <c r="B66" s="1"/>
      <c r="D66" s="4"/>
      <c r="E66" s="4"/>
      <c r="F66" s="4"/>
      <c r="G66" s="4"/>
      <c r="H66" s="4"/>
    </row>
    <row r="67" spans="1:18">
      <c r="A67" s="10"/>
      <c r="B67" s="8"/>
    </row>
    <row r="68" spans="1:18">
      <c r="A68" s="7"/>
      <c r="B68" s="7"/>
      <c r="C68" s="14"/>
      <c r="D68" s="12"/>
      <c r="E68" s="11"/>
      <c r="F68" s="11"/>
      <c r="H68" s="7"/>
    </row>
    <row r="69" spans="1:18">
      <c r="A69" s="7"/>
      <c r="B69" s="7"/>
      <c r="C69" s="14"/>
      <c r="D69" s="12"/>
      <c r="E69" s="11"/>
      <c r="F69" s="11"/>
      <c r="H69" s="7"/>
    </row>
    <row r="70" spans="1:18">
      <c r="A70" s="7"/>
      <c r="B70" s="7"/>
      <c r="C70" s="14"/>
      <c r="D70" s="12"/>
      <c r="E70" s="11"/>
      <c r="F70" s="11"/>
      <c r="H70" s="7"/>
    </row>
    <row r="71" spans="1:18">
      <c r="A71" s="7"/>
      <c r="B71" s="7"/>
      <c r="C71" s="14"/>
      <c r="D71" s="12"/>
      <c r="E71" s="12"/>
      <c r="F71" s="12"/>
      <c r="H71" s="7"/>
    </row>
    <row r="72" spans="1:18">
      <c r="A72" s="7"/>
      <c r="B72" s="7"/>
      <c r="H72" s="7"/>
    </row>
  </sheetData>
  <mergeCells count="10">
    <mergeCell ref="J9:J10"/>
    <mergeCell ref="K9:K10"/>
    <mergeCell ref="L9:L10"/>
    <mergeCell ref="M9:O9"/>
    <mergeCell ref="P9:R9"/>
    <mergeCell ref="E2:H2"/>
    <mergeCell ref="B9:B10"/>
    <mergeCell ref="C9:D9"/>
    <mergeCell ref="E9:F9"/>
    <mergeCell ref="G9:H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showGridLines="0" workbookViewId="0">
      <selection activeCell="I21" sqref="I21"/>
    </sheetView>
  </sheetViews>
  <sheetFormatPr defaultColWidth="12.7109375" defaultRowHeight="12.75"/>
  <cols>
    <col min="1" max="1" width="3.140625" style="6" customWidth="1"/>
    <col min="2" max="2" width="8.140625" style="6" customWidth="1"/>
    <col min="3" max="4" width="11.140625" style="1" customWidth="1"/>
    <col min="5" max="6" width="11.140625" style="7" customWidth="1"/>
    <col min="7" max="16384" width="12.7109375" style="7"/>
  </cols>
  <sheetData>
    <row r="1" spans="1:8">
      <c r="A1" s="9"/>
      <c r="B1" s="5"/>
      <c r="D1" s="2"/>
    </row>
    <row r="2" spans="1:8">
      <c r="B2" s="5"/>
    </row>
    <row r="3" spans="1:8">
      <c r="B3" s="6" t="s">
        <v>56</v>
      </c>
    </row>
    <row r="4" spans="1:8">
      <c r="C4" s="6"/>
      <c r="D4" s="6"/>
    </row>
    <row r="5" spans="1:8" ht="16.5" customHeight="1"/>
    <row r="8" spans="1:8" ht="13.5" thickBot="1">
      <c r="B8" s="5"/>
      <c r="C8" s="1" t="s">
        <v>57</v>
      </c>
      <c r="E8" s="1" t="s">
        <v>58</v>
      </c>
      <c r="F8" s="1"/>
    </row>
    <row r="9" spans="1:8" ht="13.5" thickBot="1">
      <c r="B9" s="57"/>
      <c r="C9" s="58" t="s">
        <v>1</v>
      </c>
      <c r="D9" s="58" t="s">
        <v>5</v>
      </c>
      <c r="E9" s="58" t="s">
        <v>1</v>
      </c>
      <c r="F9" s="58" t="s">
        <v>5</v>
      </c>
    </row>
    <row r="10" spans="1:8" ht="15">
      <c r="A10" s="7"/>
      <c r="B10" s="16">
        <v>15</v>
      </c>
      <c r="C10" s="19">
        <v>1.649203</v>
      </c>
      <c r="D10" s="19">
        <v>1.649203</v>
      </c>
      <c r="E10" s="19">
        <v>3.9105949999999998</v>
      </c>
      <c r="F10" s="19">
        <v>3.9105949999999998</v>
      </c>
      <c r="H10" s="7" t="s">
        <v>59</v>
      </c>
    </row>
    <row r="11" spans="1:8" ht="15">
      <c r="A11" s="7"/>
      <c r="B11" s="17">
        <v>16</v>
      </c>
      <c r="C11" s="19">
        <v>1.6727719999999999</v>
      </c>
      <c r="D11" s="19">
        <v>1.6727719999999999</v>
      </c>
      <c r="E11" s="19">
        <v>4.112876</v>
      </c>
      <c r="F11" s="19">
        <v>4.112876</v>
      </c>
      <c r="H11" s="7" t="s">
        <v>60</v>
      </c>
    </row>
    <row r="12" spans="1:8" ht="15">
      <c r="A12" s="7"/>
      <c r="B12" s="17">
        <v>17</v>
      </c>
      <c r="C12" s="19">
        <v>1.6727719999999999</v>
      </c>
      <c r="D12" s="19">
        <v>1.6727719999999999</v>
      </c>
      <c r="E12" s="19">
        <v>4.2821480000000003</v>
      </c>
      <c r="F12" s="19">
        <v>4.2821480000000003</v>
      </c>
    </row>
    <row r="13" spans="1:8" ht="15">
      <c r="A13" s="7"/>
      <c r="B13" s="17">
        <v>18</v>
      </c>
      <c r="C13" s="19">
        <v>1.6727719999999999</v>
      </c>
      <c r="D13" s="19">
        <v>1.6727719999999999</v>
      </c>
      <c r="E13" s="19">
        <v>4.4142979999999996</v>
      </c>
      <c r="F13" s="19">
        <v>4.4142979999999996</v>
      </c>
    </row>
    <row r="14" spans="1:8" ht="15">
      <c r="A14" s="7"/>
      <c r="B14" s="17">
        <v>19</v>
      </c>
      <c r="C14" s="19">
        <v>1.678504</v>
      </c>
      <c r="D14" s="19">
        <v>1.678504</v>
      </c>
      <c r="E14" s="19">
        <v>4.6010200000000001</v>
      </c>
      <c r="F14" s="19">
        <v>4.6010200000000001</v>
      </c>
    </row>
    <row r="15" spans="1:8" ht="15">
      <c r="A15" s="7"/>
      <c r="B15" s="17">
        <v>20</v>
      </c>
      <c r="C15" s="19">
        <v>1.684237</v>
      </c>
      <c r="D15" s="19">
        <v>1.684237</v>
      </c>
      <c r="E15" s="19">
        <v>4.737616</v>
      </c>
      <c r="F15" s="19">
        <v>4.737616</v>
      </c>
    </row>
    <row r="16" spans="1:8" ht="15">
      <c r="A16" s="7"/>
      <c r="B16" s="17">
        <v>21</v>
      </c>
      <c r="C16" s="19">
        <v>1.633594</v>
      </c>
      <c r="D16" s="19">
        <v>1.633594</v>
      </c>
      <c r="E16" s="19">
        <v>4.5742320000000003</v>
      </c>
      <c r="F16" s="19">
        <v>4.5742320000000003</v>
      </c>
    </row>
    <row r="17" spans="1:6" ht="15">
      <c r="A17" s="7"/>
      <c r="B17" s="17">
        <v>22</v>
      </c>
      <c r="C17" s="19">
        <v>1.526575</v>
      </c>
      <c r="D17" s="19">
        <v>1.526575</v>
      </c>
      <c r="E17" s="19">
        <v>4.4141830000000004</v>
      </c>
      <c r="F17" s="19">
        <v>4.4141830000000004</v>
      </c>
    </row>
    <row r="18" spans="1:6" ht="15">
      <c r="A18" s="7"/>
      <c r="B18" s="17">
        <v>23</v>
      </c>
      <c r="C18" s="19">
        <v>1.45523</v>
      </c>
      <c r="D18" s="19">
        <v>1.45523</v>
      </c>
      <c r="E18" s="19">
        <v>4.3064830000000001</v>
      </c>
      <c r="F18" s="19">
        <v>4.3064830000000001</v>
      </c>
    </row>
    <row r="19" spans="1:6" ht="15">
      <c r="A19" s="7"/>
      <c r="B19" s="17">
        <v>24</v>
      </c>
      <c r="C19" s="19">
        <v>1.389616</v>
      </c>
      <c r="D19" s="19">
        <v>1.389616</v>
      </c>
      <c r="E19" s="19">
        <v>4.1791109999999998</v>
      </c>
      <c r="F19" s="19">
        <v>4.1791109999999998</v>
      </c>
    </row>
    <row r="20" spans="1:6" ht="15">
      <c r="A20" s="7"/>
      <c r="B20" s="17">
        <v>25</v>
      </c>
      <c r="C20" s="19">
        <v>1.353944</v>
      </c>
      <c r="D20" s="19">
        <v>1.353944</v>
      </c>
      <c r="E20" s="19">
        <v>4.0899720000000004</v>
      </c>
      <c r="F20" s="19">
        <v>4.0899720000000004</v>
      </c>
    </row>
    <row r="21" spans="1:6" ht="15">
      <c r="A21" s="7"/>
      <c r="B21" s="17">
        <v>26</v>
      </c>
      <c r="C21" s="19">
        <v>1.3354680000000001</v>
      </c>
      <c r="D21" s="19">
        <v>1.3354680000000001</v>
      </c>
      <c r="E21" s="19">
        <v>4.127758</v>
      </c>
      <c r="F21" s="19">
        <v>4.127758</v>
      </c>
    </row>
    <row r="22" spans="1:6" ht="15">
      <c r="A22" s="7"/>
      <c r="B22" s="17">
        <v>27</v>
      </c>
      <c r="C22" s="19">
        <v>1.3112600000000001</v>
      </c>
      <c r="D22" s="19">
        <v>1.3112600000000001</v>
      </c>
      <c r="E22" s="19">
        <v>4.1763260000000004</v>
      </c>
      <c r="F22" s="19">
        <v>4.1763260000000004</v>
      </c>
    </row>
    <row r="23" spans="1:6" ht="15">
      <c r="A23" s="7"/>
      <c r="B23" s="17">
        <v>28</v>
      </c>
      <c r="C23" s="19">
        <v>1.3227249999999999</v>
      </c>
      <c r="D23" s="19">
        <v>1.3227249999999999</v>
      </c>
      <c r="E23" s="19">
        <v>4.2946929999999996</v>
      </c>
      <c r="F23" s="19">
        <v>4.2946929999999996</v>
      </c>
    </row>
    <row r="24" spans="1:6" ht="15">
      <c r="A24" s="7"/>
      <c r="B24" s="17">
        <v>29</v>
      </c>
      <c r="C24" s="19">
        <v>1.33419</v>
      </c>
      <c r="D24" s="19">
        <v>1.33419</v>
      </c>
      <c r="E24" s="19">
        <v>4.4097249999999999</v>
      </c>
      <c r="F24" s="19">
        <v>4.4097249999999999</v>
      </c>
    </row>
    <row r="25" spans="1:6" ht="15">
      <c r="A25" s="7"/>
      <c r="B25" s="17">
        <v>30</v>
      </c>
      <c r="C25" s="19">
        <v>1.345655</v>
      </c>
      <c r="D25" s="19">
        <v>1.345655</v>
      </c>
      <c r="E25" s="19">
        <v>4.5410959999999996</v>
      </c>
      <c r="F25" s="19">
        <v>4.5410959999999996</v>
      </c>
    </row>
    <row r="26" spans="1:6" ht="15">
      <c r="A26" s="7"/>
      <c r="B26" s="17">
        <v>31</v>
      </c>
      <c r="C26" s="19">
        <v>1.4048970000000001</v>
      </c>
      <c r="D26" s="19">
        <v>1.4048970000000001</v>
      </c>
      <c r="E26" s="19">
        <v>4.7237039999999997</v>
      </c>
      <c r="F26" s="19">
        <v>4.7237039999999997</v>
      </c>
    </row>
    <row r="27" spans="1:6" ht="15">
      <c r="A27" s="7"/>
      <c r="B27" s="17">
        <v>32</v>
      </c>
      <c r="C27" s="19">
        <v>1.4341980000000001</v>
      </c>
      <c r="D27" s="19">
        <v>1.4341980000000001</v>
      </c>
      <c r="E27" s="19">
        <v>4.9478809999999998</v>
      </c>
      <c r="F27" s="19">
        <v>4.9478809999999998</v>
      </c>
    </row>
    <row r="28" spans="1:6" ht="15">
      <c r="A28" s="7"/>
      <c r="B28" s="17">
        <v>33</v>
      </c>
      <c r="C28" s="19">
        <v>1.4842029999999999</v>
      </c>
      <c r="D28" s="19">
        <v>1.4842029999999999</v>
      </c>
      <c r="E28" s="19">
        <v>5.225517</v>
      </c>
      <c r="F28" s="19">
        <v>5.225517</v>
      </c>
    </row>
    <row r="29" spans="1:6" ht="15">
      <c r="A29" s="7"/>
      <c r="B29" s="17">
        <v>34</v>
      </c>
      <c r="C29" s="19">
        <v>1.575612</v>
      </c>
      <c r="D29" s="19">
        <v>1.575612</v>
      </c>
      <c r="E29" s="19">
        <v>5.544721</v>
      </c>
      <c r="F29" s="19">
        <v>5.544721</v>
      </c>
    </row>
    <row r="30" spans="1:6" ht="15">
      <c r="A30" s="7"/>
      <c r="B30" s="17">
        <v>35</v>
      </c>
      <c r="C30" s="19">
        <v>1.6491849999999999</v>
      </c>
      <c r="D30" s="19">
        <v>1.6491849999999999</v>
      </c>
      <c r="E30" s="19">
        <v>5.9043809999999999</v>
      </c>
      <c r="F30" s="19">
        <v>5.9043809999999999</v>
      </c>
    </row>
    <row r="31" spans="1:6" ht="15">
      <c r="A31" s="7"/>
      <c r="B31" s="17">
        <v>36</v>
      </c>
      <c r="C31" s="19">
        <v>1.746327</v>
      </c>
      <c r="D31" s="19">
        <v>1.746327</v>
      </c>
      <c r="E31" s="19">
        <v>6.3252819999999996</v>
      </c>
      <c r="F31" s="19">
        <v>6.3252819999999996</v>
      </c>
    </row>
    <row r="32" spans="1:6" ht="15">
      <c r="A32" s="7"/>
      <c r="B32" s="17">
        <v>37</v>
      </c>
      <c r="C32" s="19">
        <v>1.88774</v>
      </c>
      <c r="D32" s="19">
        <v>1.88774</v>
      </c>
      <c r="E32" s="19">
        <v>6.8085329999999997</v>
      </c>
      <c r="F32" s="19">
        <v>6.8085329999999997</v>
      </c>
    </row>
    <row r="33" spans="1:6" ht="15">
      <c r="A33" s="7"/>
      <c r="B33" s="17">
        <v>38</v>
      </c>
      <c r="C33" s="19">
        <v>2.011317</v>
      </c>
      <c r="D33" s="19">
        <v>2.011317</v>
      </c>
      <c r="E33" s="19">
        <v>7.3541359999999996</v>
      </c>
      <c r="F33" s="19">
        <v>7.3541359999999996</v>
      </c>
    </row>
    <row r="34" spans="1:6" ht="15">
      <c r="A34" s="7"/>
      <c r="B34" s="17">
        <v>39</v>
      </c>
      <c r="C34" s="19">
        <v>2.16133</v>
      </c>
      <c r="D34" s="19">
        <v>2.16133</v>
      </c>
      <c r="E34" s="19">
        <v>7.9806520000000001</v>
      </c>
      <c r="F34" s="19">
        <v>7.9806520000000001</v>
      </c>
    </row>
    <row r="35" spans="1:6" ht="15">
      <c r="A35" s="7"/>
      <c r="B35" s="17">
        <v>40</v>
      </c>
      <c r="C35" s="19">
        <v>2.3763160000000001</v>
      </c>
      <c r="D35" s="19">
        <v>2.3763160000000001</v>
      </c>
      <c r="E35" s="19">
        <v>8.7077519999999993</v>
      </c>
      <c r="F35" s="19">
        <v>8.7077519999999993</v>
      </c>
    </row>
    <row r="36" spans="1:6" ht="15">
      <c r="A36" s="7"/>
      <c r="B36" s="17">
        <v>41</v>
      </c>
      <c r="C36" s="19">
        <v>2.5913029999999999</v>
      </c>
      <c r="D36" s="19">
        <v>2.5913029999999999</v>
      </c>
      <c r="E36" s="19">
        <v>9.5343250000000008</v>
      </c>
      <c r="F36" s="19">
        <v>9.5343250000000008</v>
      </c>
    </row>
    <row r="37" spans="1:6" ht="15">
      <c r="A37" s="7"/>
      <c r="B37" s="17">
        <v>42</v>
      </c>
      <c r="C37" s="19">
        <v>2.8534269999999999</v>
      </c>
      <c r="D37" s="19">
        <v>2.8534269999999999</v>
      </c>
      <c r="E37" s="19">
        <v>10.476711</v>
      </c>
      <c r="F37" s="19">
        <v>10.476711</v>
      </c>
    </row>
    <row r="38" spans="1:6" ht="15">
      <c r="A38" s="7"/>
      <c r="B38" s="17">
        <v>43</v>
      </c>
      <c r="C38" s="19">
        <v>3.1270159999999998</v>
      </c>
      <c r="D38" s="19">
        <v>3.1270159999999998</v>
      </c>
      <c r="E38" s="19">
        <v>11.503342</v>
      </c>
      <c r="F38" s="19">
        <v>11.503342</v>
      </c>
    </row>
    <row r="39" spans="1:6" ht="15">
      <c r="A39" s="7"/>
      <c r="B39" s="17">
        <v>44</v>
      </c>
      <c r="C39" s="19">
        <v>3.4598469999999999</v>
      </c>
      <c r="D39" s="19">
        <v>3.4598469999999999</v>
      </c>
      <c r="E39" s="19">
        <v>12.697024000000001</v>
      </c>
      <c r="F39" s="19">
        <v>12.697024000000001</v>
      </c>
    </row>
    <row r="40" spans="1:6" ht="15">
      <c r="A40" s="7"/>
      <c r="B40" s="17">
        <v>45</v>
      </c>
      <c r="C40" s="19">
        <v>3.8398159999999999</v>
      </c>
      <c r="D40" s="19">
        <v>3.8398159999999999</v>
      </c>
      <c r="E40" s="19">
        <v>13.971617</v>
      </c>
      <c r="F40" s="19">
        <v>13.971617</v>
      </c>
    </row>
    <row r="41" spans="1:6" ht="15">
      <c r="A41" s="7"/>
      <c r="B41" s="17">
        <v>46</v>
      </c>
      <c r="C41" s="19">
        <v>4.27616</v>
      </c>
      <c r="D41" s="19">
        <v>4.27616</v>
      </c>
      <c r="E41" s="19">
        <v>15.395811</v>
      </c>
      <c r="F41" s="19">
        <v>15.395811</v>
      </c>
    </row>
    <row r="42" spans="1:6" ht="15">
      <c r="A42" s="7"/>
      <c r="B42" s="17">
        <v>47</v>
      </c>
      <c r="C42" s="19">
        <v>4.7803449999999996</v>
      </c>
      <c r="D42" s="19">
        <v>4.7803449999999996</v>
      </c>
      <c r="E42" s="19">
        <v>16.952154</v>
      </c>
      <c r="F42" s="19">
        <v>16.952154</v>
      </c>
    </row>
    <row r="43" spans="1:6" ht="15">
      <c r="A43" s="7"/>
      <c r="B43" s="17">
        <v>48</v>
      </c>
      <c r="C43" s="19">
        <v>5.2931290000000004</v>
      </c>
      <c r="D43" s="19">
        <v>5.2931290000000004</v>
      </c>
      <c r="E43" s="19">
        <v>18.688551</v>
      </c>
      <c r="F43" s="19">
        <v>18.688551</v>
      </c>
    </row>
    <row r="44" spans="1:6" ht="15">
      <c r="A44" s="7"/>
      <c r="B44" s="17">
        <v>49</v>
      </c>
      <c r="C44" s="19">
        <v>5.8680199999999996</v>
      </c>
      <c r="D44" s="19">
        <v>5.8680199999999996</v>
      </c>
      <c r="E44" s="19">
        <v>20.529646</v>
      </c>
      <c r="F44" s="19">
        <v>20.529646</v>
      </c>
    </row>
    <row r="45" spans="1:6" ht="15">
      <c r="A45" s="7"/>
      <c r="B45" s="17">
        <v>50</v>
      </c>
      <c r="C45" s="19">
        <v>6.5464250000000002</v>
      </c>
      <c r="D45" s="19">
        <v>6.5464250000000002</v>
      </c>
      <c r="E45" s="19">
        <v>22.514785</v>
      </c>
      <c r="F45" s="19">
        <v>22.514785</v>
      </c>
    </row>
    <row r="46" spans="1:6" ht="15">
      <c r="A46" s="7"/>
      <c r="B46" s="17">
        <v>51</v>
      </c>
      <c r="C46" s="19">
        <v>7.299042</v>
      </c>
      <c r="D46" s="19">
        <v>7.299042</v>
      </c>
      <c r="E46" s="19">
        <v>24.652525000000001</v>
      </c>
      <c r="F46" s="19">
        <v>24.652525000000001</v>
      </c>
    </row>
    <row r="47" spans="1:6" ht="15">
      <c r="A47" s="7"/>
      <c r="B47" s="17">
        <v>52</v>
      </c>
      <c r="C47" s="19">
        <v>8.1166330000000002</v>
      </c>
      <c r="D47" s="19">
        <v>8.1166330000000002</v>
      </c>
      <c r="E47" s="19">
        <v>26.905743999999999</v>
      </c>
      <c r="F47" s="19">
        <v>26.905743999999999</v>
      </c>
    </row>
    <row r="48" spans="1:6" ht="15">
      <c r="A48" s="7"/>
      <c r="B48" s="17">
        <v>53</v>
      </c>
      <c r="C48" s="19">
        <v>9.0377369999999999</v>
      </c>
      <c r="D48" s="19">
        <v>9.0377369999999999</v>
      </c>
      <c r="E48" s="19">
        <v>29.252548000000001</v>
      </c>
      <c r="F48" s="19">
        <v>29.252548000000001</v>
      </c>
    </row>
    <row r="49" spans="1:6" ht="15">
      <c r="A49" s="7"/>
      <c r="B49" s="17">
        <v>54</v>
      </c>
      <c r="C49" s="19">
        <v>10.050890000000001</v>
      </c>
      <c r="D49" s="19">
        <v>10.050890000000001</v>
      </c>
      <c r="E49" s="19">
        <v>31.687380000000001</v>
      </c>
      <c r="F49" s="19">
        <v>31.687380000000001</v>
      </c>
    </row>
    <row r="50" spans="1:6" ht="15">
      <c r="A50" s="7"/>
      <c r="B50" s="17">
        <v>55</v>
      </c>
      <c r="C50" s="19">
        <v>11.209600999999999</v>
      </c>
      <c r="D50" s="19">
        <v>11.209600999999999</v>
      </c>
      <c r="E50" s="19">
        <v>34.155667999999999</v>
      </c>
      <c r="F50" s="19">
        <v>34.155667999999999</v>
      </c>
    </row>
    <row r="51" spans="1:6" ht="15">
      <c r="A51" s="7"/>
      <c r="B51" s="17">
        <v>56</v>
      </c>
      <c r="C51" s="19">
        <v>12.453988000000001</v>
      </c>
      <c r="D51" s="19">
        <v>12.453988000000001</v>
      </c>
      <c r="E51" s="19">
        <v>36.646296999999997</v>
      </c>
      <c r="F51" s="19">
        <v>36.646296999999997</v>
      </c>
    </row>
    <row r="52" spans="1:6" ht="15">
      <c r="A52" s="7"/>
      <c r="B52" s="17">
        <v>57</v>
      </c>
      <c r="C52" s="19">
        <v>13.828962000000001</v>
      </c>
      <c r="D52" s="19">
        <v>13.828962000000001</v>
      </c>
      <c r="E52" s="19">
        <v>38.866737999999998</v>
      </c>
      <c r="F52" s="19">
        <v>38.866737999999998</v>
      </c>
    </row>
    <row r="53" spans="1:6" ht="15">
      <c r="A53" s="7"/>
      <c r="B53" s="17">
        <v>58</v>
      </c>
      <c r="C53" s="19">
        <v>15.313822</v>
      </c>
      <c r="D53" s="19">
        <v>15.313822</v>
      </c>
      <c r="E53" s="19">
        <v>40.737189000000001</v>
      </c>
      <c r="F53" s="19">
        <v>40.737189000000001</v>
      </c>
    </row>
    <row r="54" spans="1:6" ht="15">
      <c r="A54" s="7"/>
      <c r="B54" s="17">
        <v>59</v>
      </c>
      <c r="C54" s="19">
        <v>16.970673999999999</v>
      </c>
      <c r="D54" s="19">
        <v>16.970673999999999</v>
      </c>
      <c r="E54" s="19">
        <v>42.013021000000002</v>
      </c>
      <c r="F54" s="19">
        <v>42.013021000000002</v>
      </c>
    </row>
    <row r="55" spans="1:6" ht="15">
      <c r="A55" s="7"/>
      <c r="B55" s="17">
        <v>60</v>
      </c>
      <c r="C55" s="19">
        <v>18.773084000000001</v>
      </c>
      <c r="D55" s="19">
        <v>18.773084000000001</v>
      </c>
      <c r="E55" s="19">
        <v>42.350467000000002</v>
      </c>
      <c r="F55" s="19">
        <v>42.350467000000002</v>
      </c>
    </row>
    <row r="56" spans="1:6" ht="15">
      <c r="A56" s="7"/>
      <c r="B56" s="17">
        <v>61</v>
      </c>
      <c r="C56" s="19">
        <v>20.738887999999999</v>
      </c>
      <c r="D56" s="19">
        <v>20.738887999999999</v>
      </c>
      <c r="E56" s="19">
        <v>41.328178000000001</v>
      </c>
      <c r="F56" s="19">
        <v>41.328178000000001</v>
      </c>
    </row>
    <row r="57" spans="1:6" ht="15">
      <c r="A57" s="7"/>
      <c r="B57" s="17">
        <v>62</v>
      </c>
      <c r="C57" s="19">
        <v>22.900891999999999</v>
      </c>
      <c r="D57" s="19">
        <v>22.900891999999999</v>
      </c>
      <c r="E57" s="19">
        <v>38.248615000000001</v>
      </c>
      <c r="F57" s="19">
        <v>38.248615000000001</v>
      </c>
    </row>
    <row r="58" spans="1:6" ht="15">
      <c r="A58" s="7"/>
      <c r="B58" s="17">
        <v>63</v>
      </c>
      <c r="C58" s="19">
        <v>20.434025999999999</v>
      </c>
      <c r="D58" s="19">
        <v>20.434025999999999</v>
      </c>
      <c r="E58" s="19">
        <v>31.830618000000001</v>
      </c>
      <c r="F58" s="19">
        <v>31.830618000000001</v>
      </c>
    </row>
    <row r="59" spans="1:6" ht="15.75" thickBot="1">
      <c r="A59" s="7"/>
      <c r="B59" s="18">
        <v>64</v>
      </c>
      <c r="C59" s="19">
        <v>11.297193999999999</v>
      </c>
      <c r="D59" s="19">
        <v>11.297193999999999</v>
      </c>
      <c r="E59" s="19">
        <v>20.620867000000001</v>
      </c>
      <c r="F59" s="19">
        <v>20.620867000000001</v>
      </c>
    </row>
    <row r="60" spans="1:6">
      <c r="A60" s="7"/>
      <c r="B60" s="7"/>
      <c r="C60" s="7"/>
      <c r="D60" s="7"/>
    </row>
    <row r="61" spans="1:6">
      <c r="A61" s="7"/>
      <c r="B61" s="7"/>
      <c r="C61" s="7"/>
      <c r="D61" s="7"/>
    </row>
    <row r="62" spans="1:6">
      <c r="A62" s="7"/>
      <c r="B62" s="7"/>
      <c r="C62" s="7"/>
      <c r="D62" s="7"/>
    </row>
    <row r="63" spans="1:6">
      <c r="A63" s="7"/>
      <c r="B63" s="7"/>
      <c r="C63" s="7"/>
      <c r="D63" s="7"/>
    </row>
    <row r="64" spans="1:6">
      <c r="A64" s="7"/>
      <c r="B64" s="7"/>
      <c r="C64" s="7"/>
      <c r="D64" s="7"/>
    </row>
    <row r="65" spans="1:4">
      <c r="A65" s="7"/>
      <c r="B65" s="7"/>
      <c r="C65" s="7"/>
      <c r="D65" s="7"/>
    </row>
    <row r="66" spans="1:4">
      <c r="A66" s="7"/>
      <c r="B66" s="7"/>
      <c r="C66" s="14"/>
      <c r="D66" s="12"/>
    </row>
    <row r="67" spans="1:4">
      <c r="A67" s="7"/>
      <c r="B67" s="7"/>
      <c r="C67" s="14"/>
      <c r="D67" s="12"/>
    </row>
    <row r="68" spans="1:4">
      <c r="A68" s="7"/>
      <c r="B68" s="7"/>
      <c r="C68" s="14"/>
      <c r="D68" s="12"/>
    </row>
    <row r="69" spans="1:4">
      <c r="A69" s="7"/>
      <c r="B69" s="7"/>
      <c r="C69" s="14"/>
      <c r="D69" s="12"/>
    </row>
    <row r="70" spans="1:4">
      <c r="A70" s="7"/>
      <c r="B70"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5400E9-EED1-41E2-9043-BA4B6B8ADCBA}">
  <ds:schemaRefs>
    <ds:schemaRef ds:uri="http://schemas.microsoft.com/sharepoint/v3/contenttype/forms"/>
  </ds:schemaRefs>
</ds:datastoreItem>
</file>

<file path=customXml/itemProps2.xml><?xml version="1.0" encoding="utf-8"?>
<ds:datastoreItem xmlns:ds="http://schemas.openxmlformats.org/officeDocument/2006/customXml" ds:itemID="{A1949005-31B2-4010-8520-8A05729A2B73}">
  <ds:schemaRefs>
    <ds:schemaRef ds:uri="995aa24b-c082-466e-8d87-9364bc5c065d"/>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7b74a1fe-4f13-4ba0-b525-9ee95c4b7dc4"/>
    <ds:schemaRef ds:uri="http://purl.org/dc/terms/"/>
    <ds:schemaRef ds:uri="http://schemas.microsoft.com/office/infopath/2007/PartnerControls"/>
    <ds:schemaRef ds:uri="http://purl.org/dc/dcmitype/"/>
    <ds:schemaRef ds:uri="http://www.w3.org/XML/1998/namespace"/>
  </ds:schemaRefs>
</ds:datastoreItem>
</file>

<file path=customXml/itemProps3.xml><?xml version="1.0" encoding="utf-8"?>
<ds:datastoreItem xmlns:ds="http://schemas.openxmlformats.org/officeDocument/2006/customXml" ds:itemID="{8444AB60-0177-403D-8E30-ADC0EE649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D&amp;TPD-Rates</vt:lpstr>
      <vt:lpstr>IP-rates</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2023-10-11T21:18:36Z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2023-10-11T21:18:36Z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86706817-03dc-4b45-b2cb-54586d6b8b1c</vt:lpwstr>
  </property>
  <property fmtid="{D5CDD505-2E9C-101B-9397-08002B2CF9AE}" pid="9" name="MSIP_Label_152db844-6082-448e-82d8-26e01007d467_ContentBits">
    <vt:lpwstr>0</vt:lpwstr>
  </property>
</Properties>
</file>